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Я\рабочая\ОСМД\подготовка к собранию на 1.02.2020\смета\"/>
    </mc:Choice>
  </mc:AlternateContent>
  <bookViews>
    <workbookView xWindow="0" yWindow="0" windowWidth="20490" windowHeight="7185" tabRatio="737"/>
  </bookViews>
  <sheets>
    <sheet name="титул" sheetId="15" r:id="rId1"/>
    <sheet name="дод1" sheetId="2" r:id="rId2"/>
    <sheet name="дод2" sheetId="3" r:id="rId3"/>
    <sheet name="дод3" sheetId="4" r:id="rId4"/>
    <sheet name="дод4" sheetId="5" r:id="rId5"/>
    <sheet name="дод5" sheetId="6" r:id="rId6"/>
    <sheet name="дод6" sheetId="7" r:id="rId7"/>
    <sheet name="дод7" sheetId="8" r:id="rId8"/>
    <sheet name="дод8" sheetId="9" r:id="rId9"/>
    <sheet name="дод9" sheetId="10" r:id="rId10"/>
    <sheet name="дод10" sheetId="11" r:id="rId11"/>
    <sheet name="дод11" sheetId="12" r:id="rId12"/>
    <sheet name="дод12" sheetId="13" r:id="rId13"/>
    <sheet name="дод13" sheetId="14" r:id="rId14"/>
  </sheets>
  <definedNames>
    <definedName name="_xlnm.Print_Area" localSheetId="12">дод12!$A$1:$D$53</definedName>
    <definedName name="_xlnm.Print_Area" localSheetId="5">дод5!$A$1:$F$19</definedName>
    <definedName name="_xlnm.Print_Area" localSheetId="6">дод6!$A$1:$G$25</definedName>
    <definedName name="_xlnm.Print_Area" localSheetId="7">дод7!$A$1:$E$16</definedName>
    <definedName name="_xlnm.Print_Area" localSheetId="8">дод8!$A$1:$F$17</definedName>
    <definedName name="_xlnm.Print_Area" localSheetId="0">титул!$A$1:$H$44</definedName>
  </definedNames>
  <calcPr calcId="162913" fullPrecision="0"/>
</workbook>
</file>

<file path=xl/calcChain.xml><?xml version="1.0" encoding="utf-8"?>
<calcChain xmlns="http://schemas.openxmlformats.org/spreadsheetml/2006/main">
  <c r="C22" i="12" l="1"/>
  <c r="C22" i="11"/>
  <c r="C22" i="10"/>
  <c r="D14" i="9"/>
  <c r="C14" i="8"/>
  <c r="D26" i="7"/>
  <c r="B26" i="5"/>
  <c r="D42" i="4"/>
  <c r="D34" i="3"/>
  <c r="E29" i="15" l="1"/>
  <c r="D29" i="15" s="1"/>
  <c r="D15" i="15"/>
  <c r="D33" i="15"/>
  <c r="F29" i="15"/>
  <c r="D16" i="15"/>
  <c r="D28" i="3"/>
  <c r="D38" i="4"/>
  <c r="D32" i="15"/>
  <c r="D31" i="15"/>
  <c r="D17" i="15"/>
  <c r="C16" i="3"/>
  <c r="C15" i="3"/>
  <c r="E15" i="2"/>
  <c r="F15" i="2"/>
  <c r="F16" i="2" s="1"/>
  <c r="D30" i="3" l="1"/>
  <c r="G21" i="7" l="1"/>
  <c r="G22" i="7"/>
  <c r="D19" i="12" l="1"/>
  <c r="F8" i="12" l="1"/>
  <c r="F10" i="12"/>
  <c r="F9" i="12"/>
  <c r="F11" i="12" l="1"/>
  <c r="C24" i="12" s="1"/>
  <c r="E12" i="15"/>
  <c r="D12" i="15" s="1"/>
  <c r="G29" i="15" l="1"/>
  <c r="C31" i="15"/>
  <c r="B32" i="15"/>
  <c r="B31" i="15"/>
  <c r="E14" i="15"/>
  <c r="D14" i="15" s="1"/>
  <c r="E18" i="11"/>
  <c r="C21" i="15"/>
  <c r="E21" i="15"/>
  <c r="D21" i="15" s="1"/>
  <c r="C32" i="15"/>
  <c r="E13" i="15"/>
  <c r="D13" i="15" s="1"/>
  <c r="B21" i="15" l="1"/>
  <c r="F21" i="15"/>
  <c r="G21" i="15" s="1"/>
  <c r="B29" i="15" l="1"/>
  <c r="C29" i="15"/>
  <c r="D13" i="9" l="1"/>
  <c r="C13" i="8"/>
  <c r="C24" i="15" l="1"/>
  <c r="E24" i="15"/>
  <c r="C23" i="15"/>
  <c r="E23" i="15"/>
  <c r="D23" i="15" s="1"/>
  <c r="C15" i="10"/>
  <c r="G20" i="7"/>
  <c r="G19" i="7"/>
  <c r="E18" i="5"/>
  <c r="E17" i="5"/>
  <c r="G23" i="4"/>
  <c r="B24" i="15" l="1"/>
  <c r="D24" i="15"/>
  <c r="F24" i="15"/>
  <c r="G24" i="15" s="1"/>
  <c r="F23" i="15"/>
  <c r="G23" i="15" s="1"/>
  <c r="B23" i="15"/>
  <c r="D10" i="2"/>
  <c r="D11" i="2"/>
  <c r="D12" i="2"/>
  <c r="D13" i="2"/>
  <c r="C11" i="12"/>
  <c r="D15" i="6" l="1"/>
  <c r="C15" i="11"/>
  <c r="E19" i="11" s="1"/>
  <c r="E20" i="11" l="1"/>
  <c r="D15" i="7"/>
  <c r="G21" i="4"/>
  <c r="C26" i="15" l="1"/>
  <c r="E26" i="15" l="1"/>
  <c r="D26" i="15" s="1"/>
  <c r="D9" i="2"/>
  <c r="D15" i="2" s="1"/>
  <c r="B26" i="15" l="1"/>
  <c r="F26" i="15"/>
  <c r="D21" i="14"/>
  <c r="D24" i="14" s="1"/>
  <c r="D22" i="13"/>
  <c r="D24" i="13" s="1"/>
  <c r="E32" i="12"/>
  <c r="C20" i="10"/>
  <c r="G23" i="7"/>
  <c r="D25" i="7" s="1"/>
  <c r="E21" i="5"/>
  <c r="E20" i="5"/>
  <c r="E19" i="5"/>
  <c r="E16" i="5"/>
  <c r="E15" i="5"/>
  <c r="E14" i="5"/>
  <c r="E13" i="5"/>
  <c r="G33" i="4"/>
  <c r="G32" i="4"/>
  <c r="G31" i="4"/>
  <c r="G30" i="4"/>
  <c r="G29" i="4"/>
  <c r="G22" i="4"/>
  <c r="G20" i="4"/>
  <c r="G19" i="4"/>
  <c r="G18" i="4"/>
  <c r="G17" i="4"/>
  <c r="G16" i="4"/>
  <c r="G15" i="4"/>
  <c r="G14" i="4"/>
  <c r="C16" i="2"/>
  <c r="G14" i="2"/>
  <c r="D14" i="2"/>
  <c r="D16" i="2" s="1"/>
  <c r="G13" i="2"/>
  <c r="H13" i="2" s="1"/>
  <c r="G12" i="2"/>
  <c r="G11" i="2"/>
  <c r="G10" i="2"/>
  <c r="H10" i="2" s="1"/>
  <c r="C12" i="3" s="1"/>
  <c r="G9" i="2"/>
  <c r="H9" i="2" s="1"/>
  <c r="C11" i="3" s="1"/>
  <c r="H12" i="2" l="1"/>
  <c r="G15" i="2"/>
  <c r="G16" i="2" s="1"/>
  <c r="H11" i="2"/>
  <c r="C13" i="3" s="1"/>
  <c r="C22" i="15"/>
  <c r="E22" i="15"/>
  <c r="D22" i="15" s="1"/>
  <c r="C25" i="15"/>
  <c r="G26" i="15"/>
  <c r="E22" i="5"/>
  <c r="B24" i="5" s="1"/>
  <c r="H14" i="2"/>
  <c r="G24" i="4"/>
  <c r="G34" i="4"/>
  <c r="H15" i="2" l="1"/>
  <c r="C17" i="3" s="1"/>
  <c r="C18" i="3" s="1"/>
  <c r="D35" i="3" s="1"/>
  <c r="C14" i="3"/>
  <c r="B22" i="15"/>
  <c r="F22" i="15"/>
  <c r="G22" i="15" s="1"/>
  <c r="E25" i="15"/>
  <c r="D25" i="15" s="1"/>
  <c r="C27" i="15"/>
  <c r="D44" i="4"/>
  <c r="C20" i="15" l="1"/>
  <c r="E20" i="15"/>
  <c r="H16" i="2"/>
  <c r="F25" i="15"/>
  <c r="B25" i="15"/>
  <c r="E27" i="15"/>
  <c r="D27" i="15" s="1"/>
  <c r="D20" i="15" l="1"/>
  <c r="B20" i="15"/>
  <c r="F20" i="15"/>
  <c r="G25" i="15"/>
  <c r="B27" i="15"/>
  <c r="F27" i="15"/>
  <c r="C28" i="15"/>
  <c r="E28" i="15"/>
  <c r="D28" i="15" l="1"/>
  <c r="E30" i="15"/>
  <c r="G20" i="15"/>
  <c r="C30" i="15"/>
  <c r="C35" i="15" s="1"/>
  <c r="G27" i="15"/>
  <c r="D30" i="15" l="1"/>
  <c r="D35" i="15" s="1"/>
  <c r="E35" i="15"/>
  <c r="E11" i="15"/>
  <c r="E18" i="15" s="1"/>
  <c r="D18" i="15" s="1"/>
  <c r="B28" i="15"/>
  <c r="B30" i="15" s="1"/>
  <c r="B35" i="15" s="1"/>
  <c r="F28" i="15"/>
  <c r="F30" i="15" s="1"/>
  <c r="D11" i="15" l="1"/>
  <c r="G28" i="15"/>
  <c r="G30" i="15" s="1"/>
  <c r="E16" i="2" l="1"/>
</calcChain>
</file>

<file path=xl/sharedStrings.xml><?xml version="1.0" encoding="utf-8"?>
<sst xmlns="http://schemas.openxmlformats.org/spreadsheetml/2006/main" count="442" uniqueCount="327">
  <si>
    <t>Затверджено загальними зборами</t>
  </si>
  <si>
    <t>Кошторис надходжень та витрат</t>
  </si>
  <si>
    <t>Надходження</t>
  </si>
  <si>
    <t>УСЬОГО НАДХОДЖЕННЯ</t>
  </si>
  <si>
    <t>Витрати</t>
  </si>
  <si>
    <t>Адмiнiстративнi витрати</t>
  </si>
  <si>
    <t>Додаток 3 до Кошторису</t>
  </si>
  <si>
    <t>Додаток 4 до Кошторису</t>
  </si>
  <si>
    <t>Додаток 5 до Кошторису</t>
  </si>
  <si>
    <t>Додаток 6 до Кошторису</t>
  </si>
  <si>
    <t>Додаток 7 до Кошторису</t>
  </si>
  <si>
    <t>Додаток 8 до Кошторису</t>
  </si>
  <si>
    <t>Додаток 9 до Кошторису</t>
  </si>
  <si>
    <t>Додаток 10 до Кошторису</t>
  </si>
  <si>
    <t>Додаток 11 до Кошторису</t>
  </si>
  <si>
    <t>Додаток 12 до Кошторису</t>
  </si>
  <si>
    <t>Додаток 13 до Кошторису</t>
  </si>
  <si>
    <t>Додаток 2 до Кошторису</t>
  </si>
  <si>
    <t>Розрахунок ФОП у додатку 1 до Кошторису</t>
  </si>
  <si>
    <t>РОЗРАХУНОК ФОП</t>
  </si>
  <si>
    <t>Посада</t>
  </si>
  <si>
    <t>Разом:</t>
  </si>
  <si>
    <t>посадовий оклад, грн.</t>
  </si>
  <si>
    <t>нарахована з/п, грн.</t>
  </si>
  <si>
    <t>ЕСВ (22 %), грн.</t>
  </si>
  <si>
    <t>Розрахунок адмiнiстративних витрат</t>
  </si>
  <si>
    <t>Рiчний ФОП, грн., у т. ч.</t>
  </si>
  <si>
    <t>Разом рiчний ФОП, грн.</t>
  </si>
  <si>
    <t>Матрiальнi витрати</t>
  </si>
  <si>
    <t>папка зшивач</t>
  </si>
  <si>
    <t>Разом рiчнi матерiальнi витрати, грн.</t>
  </si>
  <si>
    <t>Земельний податок</t>
  </si>
  <si>
    <t>Ватрiсть, грн.</t>
  </si>
  <si>
    <t>Совок з ручкою металевий</t>
  </si>
  <si>
    <t>Лопата штикова</t>
  </si>
  <si>
    <t>Мило</t>
  </si>
  <si>
    <t>Лопата совкова</t>
  </si>
  <si>
    <t>Тачка садова</t>
  </si>
  <si>
    <t>Найменування одягу</t>
  </si>
  <si>
    <t>Рукавицi комбiнованi, пар</t>
  </si>
  <si>
    <t>Чоботи гумовi, пар</t>
  </si>
  <si>
    <t>Жилет оранжевий</t>
  </si>
  <si>
    <t>6 мiсяцiв</t>
  </si>
  <si>
    <t>Вiник сорго</t>
  </si>
  <si>
    <t>Мопи для швабри</t>
  </si>
  <si>
    <t>3 мiсяцi</t>
  </si>
  <si>
    <t>обсяг контейнера, куб. м.</t>
  </si>
  <si>
    <t>витрати води</t>
  </si>
  <si>
    <t>норми витрати води на 1 кв. м., куб. м.</t>
  </si>
  <si>
    <t>тариф</t>
  </si>
  <si>
    <t>насосна</t>
  </si>
  <si>
    <t>Разом витрат на оплату е/е</t>
  </si>
  <si>
    <t>Рiчиий норматив робочого часу на 1 людину, год.</t>
  </si>
  <si>
    <t>зв'язок</t>
  </si>
  <si>
    <t>папip та нотатки</t>
  </si>
  <si>
    <t>2 рази на день</t>
  </si>
  <si>
    <t>Щоденно</t>
  </si>
  <si>
    <t>Рiчний норматив робочого часу на 1 людину, год.</t>
  </si>
  <si>
    <t>iнвентаpь для прибирання</t>
  </si>
  <si>
    <t>Склад робiт</t>
  </si>
  <si>
    <t>На рік, грн.</t>
  </si>
  <si>
    <t>На місяць, грн.</t>
  </si>
  <si>
    <t>На 1 кв. м. житловой площаді на місяць,крім першого поверху</t>
  </si>
  <si>
    <t>Статтi надходжень та витрат</t>
  </si>
  <si>
    <t>Примітка</t>
  </si>
  <si>
    <t>На 1 кв. м. житлової площі на місяць першого поверху</t>
  </si>
  <si>
    <t>Прибирання прибудинкової території та полив</t>
  </si>
  <si>
    <t>Вивезення побутових відходів (збирання, зберігання, перевезення, перероблення, утилізація, знешкодження та захоронення)</t>
  </si>
  <si>
    <t>Прибирання коридорів, холів та сходових клітин</t>
  </si>
  <si>
    <t>Головуючий на загальних зборах ОСББ</t>
  </si>
  <si>
    <t>Житлова площа, крім першого поверху, кв. м.</t>
  </si>
  <si>
    <t>(підпис)</t>
  </si>
  <si>
    <t>(П.І.Б.)</t>
  </si>
  <si>
    <t>кількість штатних одиниць, oci6</t>
  </si>
  <si>
    <t>місячний ФОП, грн.</t>
  </si>
  <si>
    <t>голова правління</t>
  </si>
  <si>
    <t>конс'єрж</t>
  </si>
  <si>
    <t>фонд вiдпусток, лікарняних, індексації заробітної плати</t>
  </si>
  <si>
    <t>електрік</t>
  </si>
  <si>
    <t>сантехнік</t>
  </si>
  <si>
    <t>прибиральниця</t>
  </si>
  <si>
    <t>ПДВ</t>
  </si>
  <si>
    <t>папір А4</t>
  </si>
  <si>
    <t>iнтернет</t>
  </si>
  <si>
    <t>оформлення землi у постійне користування</t>
  </si>
  <si>
    <t>Кiлькiсть</t>
  </si>
  <si>
    <t xml:space="preserve">                          Розрахунок витрат на прибирання прибудинкової території та прибирання снігу</t>
  </si>
  <si>
    <t xml:space="preserve">                                  Перелік прибирального інвентарю i засобів прибирання, які видаються двірнику</t>
  </si>
  <si>
    <t>1 piк</t>
  </si>
  <si>
    <t>Найменування інвентарю</t>
  </si>
  <si>
    <t>Кількість на прибиральну норму</t>
  </si>
  <si>
    <t>Термін служби</t>
  </si>
  <si>
    <t>Ціна за одиницю, грн.</t>
  </si>
  <si>
    <t>Річні витрати, грн.</t>
  </si>
  <si>
    <t>Разом річні витрати, грн.</t>
  </si>
  <si>
    <t>Віник - мітла ПВХ</t>
  </si>
  <si>
    <t>1 рік</t>
  </si>
  <si>
    <t>Лопата для снігу</t>
  </si>
  <si>
    <t>1 місяць</t>
  </si>
  <si>
    <t xml:space="preserve">                                    Приблизний перелік безкоштовного спецодягу, на 1 двірника</t>
  </si>
  <si>
    <t>Кількість</t>
  </si>
  <si>
    <t>Фартух iз щільної тканини (черговий)</t>
  </si>
  <si>
    <t>Рукавиці гумовi, пар</t>
  </si>
  <si>
    <t>6 місяців</t>
  </si>
  <si>
    <t>Прибирання снігу в зимовий період за допомогою спецтехніки</t>
  </si>
  <si>
    <t>Ремонтні та оздоблювальні роботи майданчиків та прибудинкової території</t>
  </si>
  <si>
    <t>Озеленення прибудинкової території (дерева, клумби, квіти, тротуари, грунт)</t>
  </si>
  <si>
    <t xml:space="preserve">                    Розрахунок витрат на прибирання підлог загальних коридорів, ліфтових холлів та сходових клітин</t>
  </si>
  <si>
    <t xml:space="preserve">                        Перелік прибирального інвентарю і засобів прибирання, які видаються 3 прибиральникам</t>
  </si>
  <si>
    <t>Кількість на</t>
  </si>
  <si>
    <t>Ціна за</t>
  </si>
  <si>
    <t>Річні</t>
  </si>
  <si>
    <t>Совок з щіткою</t>
  </si>
  <si>
    <t xml:space="preserve">    Розрахунок витрат на вивизення побутових відходів</t>
  </si>
  <si>
    <t>кількість днів на piк</t>
  </si>
  <si>
    <t>кількість контейнеpiв</t>
  </si>
  <si>
    <t>Річні витрати на вивизення побутових вiдходiв, грн.</t>
  </si>
  <si>
    <t xml:space="preserve">                     Сантехнічні роботи</t>
  </si>
  <si>
    <t xml:space="preserve">           Розрахунок річних витрат на сантехнічні роботи та заробітну плату</t>
  </si>
  <si>
    <t>матеріали</t>
  </si>
  <si>
    <t>Річні витрати на сантехнічні роботи, грн.</t>
  </si>
  <si>
    <t>Приблизний перелік безкоштовного спецодягу, на 1 слюсаря-сантехника</t>
  </si>
  <si>
    <t>Рукавиці комбіновані, пар</t>
  </si>
  <si>
    <t>Комбінізон бавовняний</t>
  </si>
  <si>
    <t xml:space="preserve">         Розрахунок витрат на дератизацію</t>
  </si>
  <si>
    <t>Ваpтiсть дератизації 1 кв. м підвального пpимiшення, грн.</t>
  </si>
  <si>
    <t>Періодічність проведення дератизації в рік</t>
  </si>
  <si>
    <t>Річні витрати на дератизацію, грн.</t>
  </si>
  <si>
    <t xml:space="preserve">       Розрахунок витрат на дезінсекцію</t>
  </si>
  <si>
    <t>Ваpтiсть дезінсекції 1 кв. м подвального приміщення, грн.</t>
  </si>
  <si>
    <t>Пеpiодичнiсть проведення дезінсекції в рік</t>
  </si>
  <si>
    <t>Річні витрати на дезінсекцію, грн.</t>
  </si>
  <si>
    <t>конструктивних елементів, віконних та дверних блоків,</t>
  </si>
  <si>
    <t>пристроїв будинкiв та елементів зовнішнього упорядження</t>
  </si>
  <si>
    <t>водовідведення, теплопостачання та зливової каналiзації i технiчних</t>
  </si>
  <si>
    <t xml:space="preserve">    Поточний (частковий) ремонт та відновлювальні роботи</t>
  </si>
  <si>
    <t>Рiчнi витрати на поточний ремонт у під'їздах, грн.</t>
  </si>
  <si>
    <t xml:space="preserve">              Розрахунок витрат води</t>
  </si>
  <si>
    <t>Площа підлог коридорів та сходових клiтин</t>
  </si>
  <si>
    <t>Площа дверей</t>
  </si>
  <si>
    <t>Площа поручнів</t>
  </si>
  <si>
    <t>Разом поверхня у під`їздах для миття:</t>
  </si>
  <si>
    <t>миття під`їздів 2 рази на місяць</t>
  </si>
  <si>
    <t>Планові витрати на рік, грн.</t>
  </si>
  <si>
    <t>Площа шаф пожежних та слабострумних щитів</t>
  </si>
  <si>
    <t xml:space="preserve">          Розрахунок витрат електроенергії</t>
  </si>
  <si>
    <t>витрати на оплату електричної енергії</t>
  </si>
  <si>
    <t>діючий тариф*</t>
  </si>
  <si>
    <t>сума на рік, грн.</t>
  </si>
  <si>
    <t>Електричні роботи та матеріали</t>
  </si>
  <si>
    <t>Річні витрати на електричні роботи, грн.</t>
  </si>
  <si>
    <t>Приблизний перелік безкоштовного спецодягу, на 1 електрика</t>
  </si>
  <si>
    <t>Рукавиці комбінована, пар</t>
  </si>
  <si>
    <t>Рукавиці гумові діелектричні, пар</t>
  </si>
  <si>
    <t>2 місяця</t>
  </si>
  <si>
    <t>Загальнi витрати робочого часу на рік, год.</t>
  </si>
  <si>
    <t>Разом річний ФОТ, грн.</t>
  </si>
  <si>
    <t>Мiсячна сеpедньоспискова чисельнiсть працівників, чол., у т. ч.</t>
  </si>
  <si>
    <t>Матеріальні витрати</t>
  </si>
  <si>
    <t>Вартість, грн.</t>
  </si>
  <si>
    <t>ручки, олiвцi, ножицi</t>
  </si>
  <si>
    <t>iнвентаpь для пpибиpання</t>
  </si>
  <si>
    <t>інше</t>
  </si>
  <si>
    <t>Разом річні матеріальні витрати, грн.</t>
  </si>
  <si>
    <t>Пiдмiтання попередньо зволожених сходових площадок i маршiв 1-го поверха</t>
  </si>
  <si>
    <t>Миття сходових площадок i маршiв з перiодичною змiною води або миючого розчину 1-го поверху</t>
  </si>
  <si>
    <t>Склад робіт</t>
  </si>
  <si>
    <t>Періодічність робіт</t>
  </si>
  <si>
    <t>У міру необхідності</t>
  </si>
  <si>
    <t>Підмитання майданчика перед входом у під'їзд</t>
  </si>
  <si>
    <t>Миття майданчика перед входом у під'їзд, періодично мiняючи воду або миючий розчин</t>
  </si>
  <si>
    <t>Підмитання кабін лiфтiв</t>
  </si>
  <si>
    <t>Миття кабiн ліфтів</t>
  </si>
  <si>
    <t>Здійснює контроль оперативної обстановки в під`їзді</t>
  </si>
  <si>
    <t>Веде оперативний журнал диспетчерської служби</t>
  </si>
  <si>
    <t>Приймае письмові та усні заявки та звернень від мешканцiв будинку, вносить їх в оперативний журнал диспетчера</t>
  </si>
  <si>
    <t>Розміщує на дошці оголошень інформацію про аварiйне або планове відключення будинку від води, тепла, та іншу iнформацiю</t>
  </si>
  <si>
    <t>Стежить за схоронністю майна, що включено до відповідного перелiку, та збереженням його цілісності та справностi, проводить вiдкрите вiзуальне спостереження за цим майном. У разi реальної загрози негативного</t>
  </si>
  <si>
    <t>Стежить за наявністю, справнiстю та умовами безпечного побутового користування технічними системами та засобами життєзабезпечення. У разi виявлення пошкоджень, зіпсованості, спрацьованостi або закінчення</t>
  </si>
  <si>
    <t>Зберiгає ключі від підсобних примiщень, горищ, пiдвалiв, запасних виходів тощо, необхiднiсть доступу до яких може виникнути при аварійних ситуаціях</t>
  </si>
  <si>
    <t>Стежить за санiтарним станом вестибюля та місць загального користування у під'їзді будинку</t>
  </si>
  <si>
    <t>Перiодично перевiряе справність технiчних систем та засобiв охоронного призначення</t>
  </si>
  <si>
    <t>Приймає та передає об'єкт спостереження та ключі від приміщень по закiнченнi зміни згідно з інвентаризаційним описом матерiальних цiнностей</t>
  </si>
  <si>
    <t>Стежить за проходом до під'їзду мешканців та стороніх осіб</t>
  </si>
  <si>
    <t>У випадку винесення будівельного сміття із квартири, що ремонтується, уточнює, з якої квартири воно виноситься та попереджає осіб, що виносять сміття, про заборону його вивантаження у контейнер для побутових відходів</t>
  </si>
  <si>
    <t>Збирає та обробляє інформацію про стан експлуатації будинку та його інженерного обладнання, передає інформацію відповідальним посадовим особам</t>
  </si>
  <si>
    <t>Передає заявки i звернення мешканців на відпрацювання відповідальним особам</t>
  </si>
  <si>
    <t>Здійснює контроль за відпрацюванням заявок, скарг, звернень та прийняттям заходів</t>
  </si>
  <si>
    <t>Приймає i передає телефонограми, повідомлення про аварії, пошкодження, несправності мереж i конструкцію будинку, затоплення квартир i підвалів, протіканні покрівель, промерзанії зовнішніх стін i перекриття, погіршення</t>
  </si>
  <si>
    <t>Забезпечує взаемодію працівників ОСМД та екстрених служб при аварійних i надзвичайних ситуаціях</t>
  </si>
  <si>
    <t>Здійснює контроль за виконанням графіка усунення аварійних пошкоджень i несправностей інженерного обладнання будинку</t>
  </si>
  <si>
    <t xml:space="preserve">     Розрахунок витрат утримання служби конс'єржiв</t>
  </si>
  <si>
    <t>Вартiсть, грн.</t>
  </si>
  <si>
    <t>Загальні витрати робочого часу на рік, год.</t>
  </si>
  <si>
    <t>Мiсячна середньоспискова чисельність пpацiвникiв, чол., у т. ч.</t>
  </si>
  <si>
    <t>Разом річні витрати на конс`єржiв, грн.</t>
  </si>
  <si>
    <t>Перiодичнiсть робiт</t>
  </si>
  <si>
    <t xml:space="preserve">                 Обов’язки конс’єржа</t>
  </si>
  <si>
    <t>Підмітання попередньо зволожених сходових площадок i маpшiв 1-го поверха</t>
  </si>
  <si>
    <t>Миття сходових площадок i маpшiв з періодичною змiною води або миючого розчину 1-го поверху</t>
  </si>
  <si>
    <t>Пiдмiтаня майданчика перед входом у під'їзд</t>
  </si>
  <si>
    <t>Миття майданчика перед входом у пiд'iзд, періодично мiняючи воду або миючий розчин</t>
  </si>
  <si>
    <t>Підмитання кабiн лiфтiв</t>
  </si>
  <si>
    <t>Миття кабін лiфтiв</t>
  </si>
  <si>
    <t>Здiйснюе контроль оперативної обстановки в під'їзді</t>
  </si>
  <si>
    <t>Приймає письмовi та усні заявки та звернень від мешканцiв будинку, вносить їх в оперативний журнал диспетчера</t>
  </si>
  <si>
    <t>Розміщує на дошці оголошень iнфоpмацiю про аварійне або планове вiдключення будинку від води, тепла, та iншу інформацію</t>
  </si>
  <si>
    <t>Стежить за схоpоннiстю майна, що включено до відповідного пеpелiку, та збереженням його цiлiсностi та справності, проводить вiдкpите вiзуальне спостереження за цим майном</t>
  </si>
  <si>
    <t>Стежить за наявністю, справністю та умовами безпечного побутового користування технiчними системами та засобами життєзабезпечення. У pазi виявлення пошкоджень</t>
  </si>
  <si>
    <t>Збеpiгає ключi вiд пiдсобних приміщень, горищ, пiдвалiв, запасних виходiв тощо, необхідність доступу до яких може виникнути при аваpiйних ситуацiях</t>
  </si>
  <si>
    <t>Стежить за санітарним станом вестибюля та місць загального користування у під'їзді будинку</t>
  </si>
  <si>
    <t>Пеpiодично пеpевipяє спpавнiсть технічних систем та засобiв охоронного призначення</t>
  </si>
  <si>
    <t>Приймає та передає об'ект спостереження та ключi від пpимiщень по закінченні змiни згiдно з івентаризаційним описом матеpiальних цiнностей</t>
  </si>
  <si>
    <t>Стежить за проходом до під'їзду мешканцiв та стороніх осіб</t>
  </si>
  <si>
    <t>У випадку винесення будiвельного сміття із квартири, що ремонтується, уточнює, з якої квартири воно виноситься та попереджає осіб, що виносять сміття, про заборону його</t>
  </si>
  <si>
    <t>Разом річні витрати на прибирання будинку</t>
  </si>
  <si>
    <t>ОСББ "Чорноморська перлина" на 2020 рік</t>
  </si>
  <si>
    <t>Пеpехiдники, pозпилювачi, з'єднувачi для поливу</t>
  </si>
  <si>
    <t>електрик</t>
  </si>
  <si>
    <t>бугалтер</t>
  </si>
  <si>
    <t>інженер</t>
  </si>
  <si>
    <t>бухгалтер</t>
  </si>
  <si>
    <t>з/п до виплати грн. (с учетом ПДФО 18% и ВЗ 1,5%)</t>
  </si>
  <si>
    <t>Рiчний ФОП конс'єрж</t>
  </si>
  <si>
    <t>8 уп.</t>
  </si>
  <si>
    <t>Пiсок для посипання, куб. м.</t>
  </si>
  <si>
    <t>дробина розкладна, дробина</t>
  </si>
  <si>
    <t>кількість контейнерів-решіток</t>
  </si>
  <si>
    <t>внутрішньобудинкових системи  холодного водопостачання,</t>
  </si>
  <si>
    <t>дрібний ручний інструментарій</t>
  </si>
  <si>
    <t>папір та нотатки</t>
  </si>
  <si>
    <t>ОСББ "Чорноморська перлина" на 20__ рік</t>
  </si>
  <si>
    <t xml:space="preserve">канцелярське приладдя </t>
  </si>
  <si>
    <t>Вартість вивизення побутових вiдходiв в місяць, грн.</t>
  </si>
  <si>
    <t>Витрати на поточний ремонт конструктивних елементiв, дверних та вiконних блокiв, внутрiшньобудинкових систем холодного водопостачання, водовiдведення, теплопостачання та зливової каналiзацiї та елементiв зовшшнього упорядження</t>
  </si>
  <si>
    <t>Газони/клумби, дерева, кв. м.</t>
  </si>
  <si>
    <t>полівання газонів/клумб, дерев 2 рази на тиждень у весняно-літній пеpiод</t>
  </si>
  <si>
    <t>освітлення поверхів, тех.приміщення</t>
  </si>
  <si>
    <t>клещі токовимірювальні</t>
  </si>
  <si>
    <t>період, міс.</t>
  </si>
  <si>
    <t>набір інструменту "Універсальний"</t>
  </si>
  <si>
    <t>ІТП</t>
  </si>
  <si>
    <t xml:space="preserve">               Розрахунок витрат утримання служби диспетчерів </t>
  </si>
  <si>
    <t>кВт в мес.</t>
  </si>
  <si>
    <t>Залишок коштів на 01.01.2020 з урахуванням дебіторської та кредиторської заборгованостi</t>
  </si>
  <si>
    <t>обслуговування програмного забезпечення, комiсiя банку</t>
  </si>
  <si>
    <t xml:space="preserve">Договор надання послуги з прибирання  прибудинкової території  </t>
  </si>
  <si>
    <t xml:space="preserve">Вiдpо </t>
  </si>
  <si>
    <t>6 місяця</t>
  </si>
  <si>
    <t xml:space="preserve">Швабри </t>
  </si>
  <si>
    <t>Тряпки</t>
  </si>
  <si>
    <t>Щітки</t>
  </si>
  <si>
    <t>Хлорка, дезинфікуючі таблетки для миття підлоги</t>
  </si>
  <si>
    <t>Рукавиц латексиi, ПВХ, пар.</t>
  </si>
  <si>
    <t>набір рожкових ключів</t>
  </si>
  <si>
    <t>перфоратор</t>
  </si>
  <si>
    <t>машина шлифувальна кутова</t>
  </si>
  <si>
    <t>дрель ручна</t>
  </si>
  <si>
    <t>6 місяць</t>
  </si>
  <si>
    <t>вартість</t>
  </si>
  <si>
    <t>Рукавиці гумовові, пар</t>
  </si>
  <si>
    <t>Дезiнсекцiя</t>
  </si>
  <si>
    <t>Дератизацiя</t>
  </si>
  <si>
    <t>Витрати води</t>
  </si>
  <si>
    <t>Разом річні витрати на утримання служби диспетчер,  грн.</t>
  </si>
  <si>
    <t xml:space="preserve">                        Обов’язки диспетчера</t>
  </si>
  <si>
    <t>Ремонтний фонд</t>
  </si>
  <si>
    <t>Загальна площа пiдвалiв, коридорів, кв. м.</t>
  </si>
  <si>
    <t>Термін служби, міс.</t>
  </si>
  <si>
    <t>диспетчер</t>
  </si>
  <si>
    <t>Рiчиий ФОТ диспетчер</t>
  </si>
  <si>
    <t>Додаткові обов’язки диспетчера</t>
  </si>
  <si>
    <t>Доступ до інфраструктури об'єкта</t>
  </si>
  <si>
    <t>Резервний (аварійний) фонд</t>
  </si>
  <si>
    <t>ОСББ "Чорноморська перлина"</t>
  </si>
  <si>
    <t>Положення про фонди, розділ 2</t>
  </si>
  <si>
    <t>Положення про фонди, розділ 3</t>
  </si>
  <si>
    <t>Положення про фонди, розділ 4</t>
  </si>
  <si>
    <t>700 грн. за 1 роб./год.</t>
  </si>
  <si>
    <t>Разом річні витрати на утримання прибудинкової території та прибирання снігу</t>
  </si>
  <si>
    <t>картриж (відновлення, заправка)</t>
  </si>
  <si>
    <t>Витрати води на миття території з твердим покриттям 1 раз на місяць у літній період</t>
  </si>
  <si>
    <t xml:space="preserve">Дрібний ремонт тpубопpоводiв ЦО з теплоізоляцією </t>
  </si>
  <si>
    <t xml:space="preserve">Сума не входить до  загального розмiру внеску на утримання будинку i прибудинкової території, в повідомленні про розмір внеску зазначається окремою строкою (2,50 з квартири) </t>
  </si>
  <si>
    <t>Сума не входить до  загального розмiру внеску на утримання будинку i прибудинкової території, в повідомленні про розмір внеску зазначається окремою строкою (станом на 01.01.2020р. 35 грн. з квартири) (додаток 5)</t>
  </si>
  <si>
    <t xml:space="preserve">          Закінчення монтажу внутрибудинкової системи водопостачання</t>
  </si>
  <si>
    <t>Адміністративні витрати на місяць</t>
  </si>
  <si>
    <t>Разом річні витрати на оплату електроенергії та електричні роботи, грн.</t>
  </si>
  <si>
    <t xml:space="preserve">Місячні витрати на оплату електроенергії та електричні роботи, грн.  </t>
  </si>
  <si>
    <t>Планові витрати на місяць</t>
  </si>
  <si>
    <t>Місячні витрати на поточний ремонт</t>
  </si>
  <si>
    <t>Місячні витрати на дератизацію, грн.</t>
  </si>
  <si>
    <t>Місячні витрати на дезінсекцію, грн.</t>
  </si>
  <si>
    <t>Місячні витрати, грн.</t>
  </si>
  <si>
    <t>Витрати на утримання будинку</t>
  </si>
  <si>
    <t>Місячні витрати</t>
  </si>
  <si>
    <t>Система управління багатоквартирним будинко IDOM</t>
  </si>
  <si>
    <t>контроль</t>
  </si>
  <si>
    <t>Встановлення системи відеоспостереження придомової території</t>
  </si>
  <si>
    <t>Розрахунок витрат ремонтного фонду на плановий поточний ремонти</t>
  </si>
  <si>
    <t>оплата роботи двірника, може змінитись у разі укладання договору з КП "МУЖКГ"</t>
  </si>
  <si>
    <t>Внески членів ОСББ з відшкодування витрат на утримання будинку і прибудинкової території, у тому числі:</t>
  </si>
  <si>
    <t>Технічне обслуговування внутрішньобудинкових систем ХВП, ІТП-1шт, водовідведення, теплопостачання та зливової каналiзацiї</t>
  </si>
  <si>
    <t>30 пач.</t>
  </si>
  <si>
    <t xml:space="preserve">Дозволити Правлінню коригувати статті кошторису в частині доходів у разі укладання нових, припинення або зміни чинних договорів з провайдерами </t>
  </si>
  <si>
    <t>Дозволити Правлінню виходячи з фактичних потреб Об’єднання здійснювати перенесення асигнувань між статтями витрат в межах загальної суми доходної частини кошторису.</t>
  </si>
  <si>
    <t>Судові витрати і витрати на правову допомогу</t>
  </si>
  <si>
    <t>Сапоги сантехнічні гумові (заброди)</t>
  </si>
  <si>
    <t>витрати на проведення загальних зборів (оренда зали, друк матеріалів, розсилка запрошень, нот.посвідчення підписів, держ.реєстрація)</t>
  </si>
  <si>
    <t>Загальна вартість робіт, грн.</t>
  </si>
  <si>
    <t>Закінчення монтажу внутрібудинкової системи водопостачання, обв'язка баків та насосной (вноситься протягом трьох місяців та не входить до тарифу)</t>
  </si>
  <si>
    <t>Фонд розвитку</t>
  </si>
  <si>
    <t>11 мес.</t>
  </si>
  <si>
    <t>Всього адміністративні витрати на 11 міс.</t>
  </si>
  <si>
    <t>Об'єднання спiввласникiв багатоквартирного будинку "Чорноморська перлина” на 2020 рік, дiйсний з 01.02.2020 р.</t>
  </si>
  <si>
    <t>Сума не входить до  загального розмiру внеску на утримання будинку i прибудинкової території, в повідомленні про розмір внеску зазначається окремою строкою (станом на 01.01.2020р. 35 грн. з квартири, що користується послугою) (додаток 5)</t>
  </si>
  <si>
    <t xml:space="preserve">Сума не входить до  загального розмiру внеску на утримання будинку i прибудинкової території, в повідомленні про розмір внеску зазначається окремою строкою (2,50 з житлового/нежитлового приміщення) </t>
  </si>
  <si>
    <t>витратні матеріали (в т.ч. лампи, лед лампи, датчики руху i т.п.)</t>
  </si>
  <si>
    <t>Витрати на роботи з обслуговування внутрішніх електро мереж</t>
  </si>
  <si>
    <t>УСЬОГО ВИТРАТИ</t>
  </si>
  <si>
    <t>Площа житлових та нежитлових приміщень будинку, кв. м.</t>
  </si>
  <si>
    <t>Площа житлових та нежитлових приміщень першого поверху, кв. м.</t>
  </si>
  <si>
    <t>Формування фонд розвитку, в за рахунок доступу до інфраструктури</t>
  </si>
  <si>
    <t xml:space="preserve">Загальна сума річних надходжень зазначена з урахуванням надходжень за доступ до інфраструктури об'єкта за січень 2020р. </t>
  </si>
  <si>
    <t>Формування спеціальних фондів (резервний (аварійний), ремнотний фонд, фонд розвитку</t>
  </si>
  <si>
    <t>Протокол № 3 від 15.02.2020р.</t>
  </si>
  <si>
    <t>Додаток № 1 до Кошторису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</si>
</sst>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#,##0.00\ &quot;₽&quot;"/>
    <numFmt numFmtId="166" formatCode="#,##0.000"/>
  </numFmts>
  <fonts count="37" x14ac:knownFonts="1">
    <font>
      <sz val="10"/>
      <name val="Arial"/>
    </font>
    <font>
      <sz val="10"/>
      <name val="Arial"/>
      <family val="2"/>
      <charset val="204"/>
    </font>
    <font>
      <sz val="7.5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name val="Times New Roman"/>
      <family val="1"/>
      <charset val="204"/>
    </font>
    <font>
      <sz val="6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Arial"/>
      <family val="2"/>
      <charset val="204"/>
    </font>
    <font>
      <b/>
      <sz val="16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u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"/>
      <family val="2"/>
      <charset val="204"/>
    </font>
    <font>
      <sz val="18"/>
      <name val="Times New Roman"/>
      <family val="1"/>
      <charset val="204"/>
    </font>
    <font>
      <b/>
      <sz val="18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8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right"/>
    </xf>
    <xf numFmtId="0" fontId="19" fillId="0" borderId="1" xfId="0" applyNumberFormat="1" applyFont="1" applyFill="1" applyBorder="1" applyAlignment="1" applyProtection="1">
      <alignment horizontal="left" vertical="top"/>
    </xf>
    <xf numFmtId="0" fontId="13" fillId="0" borderId="1" xfId="0" applyNumberFormat="1" applyFont="1" applyFill="1" applyBorder="1" applyAlignment="1" applyProtection="1">
      <alignment horizontal="left"/>
    </xf>
    <xf numFmtId="0" fontId="17" fillId="0" borderId="1" xfId="0" applyNumberFormat="1" applyFont="1" applyFill="1" applyBorder="1" applyAlignment="1" applyProtection="1">
      <alignment horizontal="left"/>
    </xf>
    <xf numFmtId="4" fontId="17" fillId="0" borderId="1" xfId="0" applyNumberFormat="1" applyFont="1" applyFill="1" applyBorder="1" applyAlignment="1" applyProtection="1">
      <alignment horizontal="right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left" wrapText="1"/>
    </xf>
    <xf numFmtId="0" fontId="13" fillId="0" borderId="1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top"/>
    </xf>
    <xf numFmtId="0" fontId="17" fillId="0" borderId="7" xfId="0" applyNumberFormat="1" applyFont="1" applyFill="1" applyBorder="1" applyAlignment="1" applyProtection="1">
      <alignment wrapText="1"/>
    </xf>
    <xf numFmtId="0" fontId="17" fillId="0" borderId="1" xfId="0" applyNumberFormat="1" applyFont="1" applyFill="1" applyBorder="1" applyAlignment="1" applyProtection="1">
      <alignment horizontal="justify"/>
    </xf>
    <xf numFmtId="0" fontId="17" fillId="0" borderId="1" xfId="0" applyNumberFormat="1" applyFont="1" applyFill="1" applyBorder="1" applyAlignment="1" applyProtection="1">
      <alignment horizontal="justify" wrapText="1"/>
    </xf>
    <xf numFmtId="0" fontId="13" fillId="0" borderId="1" xfId="0" applyNumberFormat="1" applyFont="1" applyFill="1" applyBorder="1" applyAlignment="1" applyProtection="1">
      <alignment horizontal="justify"/>
    </xf>
    <xf numFmtId="0" fontId="19" fillId="0" borderId="1" xfId="0" applyNumberFormat="1" applyFont="1" applyFill="1" applyBorder="1" applyAlignment="1" applyProtection="1">
      <alignment horizontal="left" vertical="top" indent="2"/>
    </xf>
    <xf numFmtId="0" fontId="13" fillId="0" borderId="1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left" indent="1"/>
    </xf>
    <xf numFmtId="1" fontId="17" fillId="0" borderId="1" xfId="0" applyNumberFormat="1" applyFont="1" applyFill="1" applyBorder="1" applyAlignment="1" applyProtection="1">
      <alignment horizontal="right"/>
    </xf>
    <xf numFmtId="1" fontId="13" fillId="0" borderId="1" xfId="0" applyNumberFormat="1" applyFont="1" applyFill="1" applyBorder="1" applyAlignment="1" applyProtection="1">
      <alignment horizontal="right"/>
    </xf>
    <xf numFmtId="4" fontId="13" fillId="0" borderId="0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left" vertical="top"/>
    </xf>
    <xf numFmtId="0" fontId="23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right"/>
    </xf>
    <xf numFmtId="0" fontId="13" fillId="0" borderId="1" xfId="0" applyNumberFormat="1" applyFont="1" applyFill="1" applyBorder="1" applyAlignment="1" applyProtection="1">
      <alignment horizontal="left" vertical="top"/>
    </xf>
    <xf numFmtId="4" fontId="22" fillId="0" borderId="1" xfId="0" applyNumberFormat="1" applyFont="1" applyFill="1" applyBorder="1" applyAlignment="1" applyProtection="1">
      <alignment horizontal="left" vertical="top"/>
    </xf>
    <xf numFmtId="0" fontId="22" fillId="0" borderId="0" xfId="0" applyNumberFormat="1" applyFont="1" applyFill="1" applyBorder="1" applyAlignment="1" applyProtection="1">
      <alignment vertical="top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left" vertical="top" indent="1"/>
    </xf>
    <xf numFmtId="3" fontId="17" fillId="0" borderId="1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>
      <alignment horizontal="center" vertical="top"/>
    </xf>
    <xf numFmtId="2" fontId="17" fillId="0" borderId="1" xfId="0" applyNumberFormat="1" applyFont="1" applyFill="1" applyBorder="1" applyAlignment="1" applyProtection="1">
      <alignment horizontal="right"/>
    </xf>
    <xf numFmtId="4" fontId="19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4" fontId="1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4" fontId="19" fillId="0" borderId="1" xfId="0" applyNumberFormat="1" applyFont="1" applyFill="1" applyBorder="1" applyAlignment="1" applyProtection="1">
      <alignment horizontal="left" vertical="top" indent="1"/>
    </xf>
    <xf numFmtId="4" fontId="13" fillId="0" borderId="1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vertical="top"/>
    </xf>
    <xf numFmtId="0" fontId="25" fillId="0" borderId="0" xfId="0" applyNumberFormat="1" applyFont="1" applyFill="1" applyBorder="1" applyAlignment="1" applyProtection="1">
      <alignment vertical="top"/>
    </xf>
    <xf numFmtId="0" fontId="26" fillId="0" borderId="1" xfId="0" applyNumberFormat="1" applyFont="1" applyFill="1" applyBorder="1" applyAlignment="1" applyProtection="1">
      <alignment horizontal="justify" shrinkToFit="1"/>
    </xf>
    <xf numFmtId="0" fontId="26" fillId="0" borderId="1" xfId="0" applyNumberFormat="1" applyFont="1" applyFill="1" applyBorder="1" applyAlignment="1" applyProtection="1">
      <alignment horizontal="right" shrinkToFit="1"/>
    </xf>
    <xf numFmtId="0" fontId="25" fillId="0" borderId="6" xfId="0" applyNumberFormat="1" applyFont="1" applyFill="1" applyBorder="1" applyAlignment="1" applyProtection="1">
      <alignment horizontal="left" vertical="top"/>
    </xf>
    <xf numFmtId="4" fontId="26" fillId="0" borderId="1" xfId="0" applyNumberFormat="1" applyFont="1" applyFill="1" applyBorder="1" applyAlignment="1" applyProtection="1">
      <alignment horizontal="right" shrinkToFit="1"/>
    </xf>
    <xf numFmtId="0" fontId="24" fillId="0" borderId="1" xfId="0" applyNumberFormat="1" applyFont="1" applyFill="1" applyBorder="1" applyAlignment="1" applyProtection="1">
      <alignment horizontal="justify" shrinkToFit="1"/>
    </xf>
    <xf numFmtId="4" fontId="24" fillId="0" borderId="1" xfId="0" applyNumberFormat="1" applyFont="1" applyFill="1" applyBorder="1" applyAlignment="1" applyProtection="1">
      <alignment horizontal="right" shrinkToFit="1"/>
    </xf>
    <xf numFmtId="0" fontId="25" fillId="0" borderId="3" xfId="0" applyNumberFormat="1" applyFont="1" applyFill="1" applyBorder="1" applyAlignment="1" applyProtection="1">
      <alignment horizontal="left" vertical="top"/>
    </xf>
    <xf numFmtId="0" fontId="25" fillId="0" borderId="3" xfId="0" applyNumberFormat="1" applyFont="1" applyFill="1" applyBorder="1" applyAlignment="1" applyProtection="1">
      <alignment horizontal="left" vertical="top" indent="1"/>
    </xf>
    <xf numFmtId="0" fontId="25" fillId="0" borderId="8" xfId="0" applyNumberFormat="1" applyFont="1" applyFill="1" applyBorder="1" applyAlignment="1" applyProtection="1">
      <alignment horizontal="left" vertical="top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justify"/>
    </xf>
    <xf numFmtId="0" fontId="26" fillId="0" borderId="1" xfId="0" applyNumberFormat="1" applyFont="1" applyFill="1" applyBorder="1" applyAlignment="1" applyProtection="1">
      <alignment horizontal="right"/>
    </xf>
    <xf numFmtId="4" fontId="26" fillId="0" borderId="1" xfId="0" applyNumberFormat="1" applyFont="1" applyFill="1" applyBorder="1" applyAlignment="1" applyProtection="1">
      <alignment horizontal="right"/>
    </xf>
    <xf numFmtId="0" fontId="26" fillId="0" borderId="1" xfId="0" applyNumberFormat="1" applyFont="1" applyFill="1" applyBorder="1" applyAlignment="1" applyProtection="1">
      <alignment horizontal="justify" vertical="center"/>
    </xf>
    <xf numFmtId="0" fontId="25" fillId="0" borderId="1" xfId="0" applyNumberFormat="1" applyFont="1" applyFill="1" applyBorder="1" applyAlignment="1" applyProtection="1">
      <alignment horizontal="left" vertical="top" indent="1"/>
    </xf>
    <xf numFmtId="0" fontId="24" fillId="0" borderId="1" xfId="0" applyNumberFormat="1" applyFont="1" applyFill="1" applyBorder="1" applyAlignment="1" applyProtection="1">
      <alignment horizontal="justify"/>
    </xf>
    <xf numFmtId="4" fontId="24" fillId="0" borderId="1" xfId="0" applyNumberFormat="1" applyFont="1" applyFill="1" applyBorder="1" applyAlignment="1" applyProtection="1">
      <alignment horizontal="right"/>
    </xf>
    <xf numFmtId="0" fontId="24" fillId="0" borderId="5" xfId="0" applyNumberFormat="1" applyFont="1" applyFill="1" applyBorder="1" applyAlignment="1" applyProtection="1">
      <alignment horizontal="justify"/>
    </xf>
    <xf numFmtId="0" fontId="25" fillId="0" borderId="5" xfId="0" applyNumberFormat="1" applyFont="1" applyFill="1" applyBorder="1" applyAlignment="1" applyProtection="1">
      <alignment horizontal="left" vertical="top" indent="1"/>
    </xf>
    <xf numFmtId="4" fontId="24" fillId="0" borderId="5" xfId="0" applyNumberFormat="1" applyFont="1" applyFill="1" applyBorder="1" applyAlignment="1" applyProtection="1">
      <alignment horizontal="right"/>
    </xf>
    <xf numFmtId="0" fontId="24" fillId="0" borderId="1" xfId="0" applyNumberFormat="1" applyFont="1" applyFill="1" applyBorder="1" applyAlignment="1" applyProtection="1">
      <alignment horizontal="justify" wrapText="1"/>
    </xf>
    <xf numFmtId="0" fontId="24" fillId="0" borderId="0" xfId="0" applyNumberFormat="1" applyFont="1" applyFill="1" applyBorder="1" applyAlignment="1" applyProtection="1">
      <alignment vertical="top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left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left"/>
    </xf>
    <xf numFmtId="0" fontId="24" fillId="0" borderId="1" xfId="0" applyNumberFormat="1" applyFont="1" applyFill="1" applyBorder="1" applyAlignment="1" applyProtection="1">
      <alignment horizontal="left"/>
    </xf>
    <xf numFmtId="0" fontId="27" fillId="0" borderId="1" xfId="0" applyNumberFormat="1" applyFont="1" applyFill="1" applyBorder="1" applyAlignment="1" applyProtection="1">
      <alignment horizontal="left" vertical="top" indent="1"/>
    </xf>
    <xf numFmtId="0" fontId="24" fillId="0" borderId="1" xfId="0" applyNumberFormat="1" applyFont="1" applyFill="1" applyBorder="1" applyAlignment="1" applyProtection="1">
      <alignment vertical="top"/>
    </xf>
    <xf numFmtId="4" fontId="24" fillId="0" borderId="1" xfId="0" applyNumberFormat="1" applyFont="1" applyFill="1" applyBorder="1" applyAlignment="1" applyProtection="1">
      <alignment vertical="top"/>
    </xf>
    <xf numFmtId="0" fontId="26" fillId="0" borderId="0" xfId="0" applyNumberFormat="1" applyFont="1" applyFill="1" applyBorder="1" applyAlignment="1" applyProtection="1">
      <alignment vertical="top"/>
    </xf>
    <xf numFmtId="4" fontId="17" fillId="3" borderId="1" xfId="0" applyNumberFormat="1" applyFont="1" applyFill="1" applyBorder="1" applyAlignment="1" applyProtection="1">
      <alignment horizontal="right"/>
    </xf>
    <xf numFmtId="4" fontId="17" fillId="4" borderId="1" xfId="0" applyNumberFormat="1" applyFont="1" applyFill="1" applyBorder="1" applyAlignment="1" applyProtection="1">
      <alignment horizontal="right"/>
    </xf>
    <xf numFmtId="0" fontId="17" fillId="4" borderId="1" xfId="0" applyNumberFormat="1" applyFont="1" applyFill="1" applyBorder="1" applyAlignment="1" applyProtection="1">
      <alignment horizontal="left"/>
    </xf>
    <xf numFmtId="0" fontId="17" fillId="4" borderId="1" xfId="0" applyNumberFormat="1" applyFont="1" applyFill="1" applyBorder="1" applyAlignment="1" applyProtection="1">
      <alignment horizontal="left" wrapText="1"/>
    </xf>
    <xf numFmtId="1" fontId="17" fillId="4" borderId="1" xfId="0" applyNumberFormat="1" applyFont="1" applyFill="1" applyBorder="1" applyAlignment="1" applyProtection="1">
      <alignment horizontal="right"/>
    </xf>
    <xf numFmtId="165" fontId="13" fillId="0" borderId="1" xfId="0" applyNumberFormat="1" applyFont="1" applyFill="1" applyBorder="1" applyAlignment="1" applyProtection="1">
      <alignment horizontal="left" vertical="top" wrapText="1"/>
    </xf>
    <xf numFmtId="4" fontId="11" fillId="0" borderId="1" xfId="0" applyNumberFormat="1" applyFont="1" applyFill="1" applyBorder="1" applyAlignment="1" applyProtection="1">
      <alignment horizontal="right"/>
    </xf>
    <xf numFmtId="4" fontId="15" fillId="0" borderId="1" xfId="0" applyNumberFormat="1" applyFont="1" applyFill="1" applyBorder="1" applyAlignment="1" applyProtection="1">
      <alignment horizontal="left" vertical="top"/>
    </xf>
    <xf numFmtId="4" fontId="10" fillId="0" borderId="1" xfId="0" applyNumberFormat="1" applyFont="1" applyFill="1" applyBorder="1" applyAlignment="1" applyProtection="1">
      <alignment horizontal="right"/>
    </xf>
    <xf numFmtId="0" fontId="11" fillId="0" borderId="1" xfId="0" applyNumberFormat="1" applyFont="1" applyFill="1" applyBorder="1" applyAlignment="1" applyProtection="1">
      <alignment horizontal="left"/>
    </xf>
    <xf numFmtId="164" fontId="11" fillId="0" borderId="1" xfId="0" applyNumberFormat="1" applyFont="1" applyFill="1" applyBorder="1" applyAlignment="1" applyProtection="1">
      <alignment horizontal="right"/>
    </xf>
    <xf numFmtId="0" fontId="10" fillId="0" borderId="1" xfId="0" applyNumberFormat="1" applyFont="1" applyFill="1" applyBorder="1" applyAlignment="1" applyProtection="1">
      <alignment horizontal="left"/>
    </xf>
    <xf numFmtId="0" fontId="11" fillId="0" borderId="1" xfId="0" applyNumberFormat="1" applyFont="1" applyFill="1" applyBorder="1" applyAlignment="1" applyProtection="1">
      <alignment horizontal="right"/>
    </xf>
    <xf numFmtId="2" fontId="11" fillId="0" borderId="1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7" fillId="3" borderId="1" xfId="0" applyNumberFormat="1" applyFont="1" applyFill="1" applyBorder="1" applyAlignment="1" applyProtection="1">
      <alignment horizontal="left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3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center"/>
    </xf>
    <xf numFmtId="0" fontId="17" fillId="3" borderId="1" xfId="0" applyNumberFormat="1" applyFont="1" applyFill="1" applyBorder="1" applyAlignment="1" applyProtection="1">
      <alignment horizontal="left" wrapText="1"/>
    </xf>
    <xf numFmtId="1" fontId="17" fillId="3" borderId="1" xfId="0" applyNumberFormat="1" applyFont="1" applyFill="1" applyBorder="1" applyAlignment="1" applyProtection="1">
      <alignment horizontal="right"/>
    </xf>
    <xf numFmtId="0" fontId="17" fillId="0" borderId="1" xfId="0" applyNumberFormat="1" applyFont="1" applyFill="1" applyBorder="1" applyAlignment="1" applyProtection="1">
      <alignment horizontal="left" vertical="top"/>
    </xf>
    <xf numFmtId="4" fontId="17" fillId="0" borderId="1" xfId="0" applyNumberFormat="1" applyFont="1" applyFill="1" applyBorder="1" applyAlignment="1" applyProtection="1">
      <alignment horizontal="right" vertical="top"/>
    </xf>
    <xf numFmtId="0" fontId="22" fillId="0" borderId="1" xfId="0" applyNumberFormat="1" applyFont="1" applyFill="1" applyBorder="1" applyAlignment="1" applyProtection="1">
      <alignment horizontal="center" vertical="top"/>
    </xf>
    <xf numFmtId="4" fontId="1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3" fontId="11" fillId="0" borderId="7" xfId="0" applyNumberFormat="1" applyFont="1" applyFill="1" applyBorder="1" applyAlignment="1" applyProtection="1">
      <alignment horizontal="center"/>
    </xf>
    <xf numFmtId="3" fontId="11" fillId="0" borderId="1" xfId="0" applyNumberFormat="1" applyFont="1" applyFill="1" applyBorder="1" applyAlignment="1" applyProtection="1">
      <alignment horizontal="center"/>
    </xf>
    <xf numFmtId="4" fontId="11" fillId="0" borderId="1" xfId="0" applyNumberFormat="1" applyFont="1" applyFill="1" applyBorder="1" applyAlignment="1" applyProtection="1">
      <alignment horizontal="center"/>
    </xf>
    <xf numFmtId="4" fontId="11" fillId="3" borderId="1" xfId="0" applyNumberFormat="1" applyFont="1" applyFill="1" applyBorder="1" applyAlignment="1" applyProtection="1">
      <alignment horizontal="center"/>
    </xf>
    <xf numFmtId="4" fontId="10" fillId="0" borderId="1" xfId="0" applyNumberFormat="1" applyFont="1" applyFill="1" applyBorder="1" applyAlignment="1" applyProtection="1">
      <alignment horizontal="center"/>
    </xf>
    <xf numFmtId="3" fontId="10" fillId="0" borderId="1" xfId="0" applyNumberFormat="1" applyFont="1" applyFill="1" applyBorder="1" applyAlignment="1" applyProtection="1">
      <alignment horizontal="center"/>
    </xf>
    <xf numFmtId="0" fontId="13" fillId="3" borderId="1" xfId="0" applyNumberFormat="1" applyFont="1" applyFill="1" applyBorder="1" applyAlignment="1" applyProtection="1">
      <alignment vertical="top"/>
    </xf>
    <xf numFmtId="0" fontId="22" fillId="3" borderId="1" xfId="0" applyNumberFormat="1" applyFont="1" applyFill="1" applyBorder="1" applyAlignment="1" applyProtection="1">
      <alignment vertical="top"/>
    </xf>
    <xf numFmtId="0" fontId="19" fillId="3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 wrapText="1"/>
    </xf>
    <xf numFmtId="0" fontId="13" fillId="3" borderId="1" xfId="0" applyNumberFormat="1" applyFont="1" applyFill="1" applyBorder="1" applyAlignment="1" applyProtection="1">
      <alignment horizontal="left" vertical="center" wrapText="1"/>
    </xf>
    <xf numFmtId="4" fontId="13" fillId="3" borderId="1" xfId="0" applyNumberFormat="1" applyFont="1" applyFill="1" applyBorder="1" applyAlignment="1" applyProtection="1">
      <alignment horizontal="right"/>
    </xf>
    <xf numFmtId="2" fontId="17" fillId="0" borderId="1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 wrapText="1"/>
    </xf>
    <xf numFmtId="0" fontId="13" fillId="0" borderId="11" xfId="0" applyNumberFormat="1" applyFont="1" applyFill="1" applyBorder="1" applyAlignment="1" applyProtection="1">
      <alignment horizontal="left" vertical="center"/>
    </xf>
    <xf numFmtId="4" fontId="10" fillId="0" borderId="12" xfId="0" applyNumberFormat="1" applyFont="1" applyFill="1" applyBorder="1" applyAlignment="1" applyProtection="1">
      <alignment vertical="top"/>
    </xf>
    <xf numFmtId="0" fontId="30" fillId="2" borderId="0" xfId="0" applyNumberFormat="1" applyFont="1" applyFill="1" applyBorder="1" applyAlignment="1" applyProtection="1">
      <alignment vertical="top"/>
    </xf>
    <xf numFmtId="0" fontId="13" fillId="5" borderId="0" xfId="0" applyNumberFormat="1" applyFont="1" applyFill="1" applyBorder="1" applyAlignment="1" applyProtection="1">
      <alignment horizontal="center" vertical="top"/>
    </xf>
    <xf numFmtId="0" fontId="28" fillId="5" borderId="0" xfId="0" applyNumberFormat="1" applyFont="1" applyFill="1" applyBorder="1" applyAlignment="1" applyProtection="1">
      <alignment horizontal="center" vertical="top"/>
    </xf>
    <xf numFmtId="0" fontId="13" fillId="5" borderId="1" xfId="0" applyNumberFormat="1" applyFont="1" applyFill="1" applyBorder="1" applyAlignment="1" applyProtection="1">
      <alignment horizontal="center" vertical="center"/>
    </xf>
    <xf numFmtId="0" fontId="28" fillId="5" borderId="1" xfId="0" applyNumberFormat="1" applyFont="1" applyFill="1" applyBorder="1" applyAlignment="1" applyProtection="1">
      <alignment horizontal="center" vertical="center"/>
    </xf>
    <xf numFmtId="0" fontId="13" fillId="5" borderId="1" xfId="0" applyNumberFormat="1" applyFont="1" applyFill="1" applyBorder="1" applyAlignment="1" applyProtection="1">
      <alignment horizontal="center"/>
    </xf>
    <xf numFmtId="0" fontId="28" fillId="5" borderId="1" xfId="0" applyNumberFormat="1" applyFont="1" applyFill="1" applyBorder="1" applyAlignment="1" applyProtection="1">
      <alignment horizontal="center"/>
    </xf>
    <xf numFmtId="4" fontId="31" fillId="5" borderId="1" xfId="0" applyNumberFormat="1" applyFont="1" applyFill="1" applyBorder="1" applyAlignment="1" applyProtection="1">
      <alignment horizontal="center" wrapText="1"/>
    </xf>
    <xf numFmtId="4" fontId="17" fillId="5" borderId="1" xfId="0" applyNumberFormat="1" applyFont="1" applyFill="1" applyBorder="1" applyAlignment="1" applyProtection="1">
      <alignment horizontal="center" wrapText="1"/>
    </xf>
    <xf numFmtId="0" fontId="11" fillId="5" borderId="0" xfId="0" applyNumberFormat="1" applyFont="1" applyFill="1" applyBorder="1" applyAlignment="1" applyProtection="1">
      <alignment horizontal="center" vertical="top"/>
    </xf>
    <xf numFmtId="0" fontId="32" fillId="5" borderId="0" xfId="0" applyNumberFormat="1" applyFont="1" applyFill="1" applyBorder="1" applyAlignment="1" applyProtection="1">
      <alignment horizontal="center" vertical="top"/>
    </xf>
    <xf numFmtId="0" fontId="15" fillId="5" borderId="0" xfId="0" applyNumberFormat="1" applyFont="1" applyFill="1" applyBorder="1" applyAlignment="1" applyProtection="1">
      <alignment horizontal="center" vertical="top"/>
    </xf>
    <xf numFmtId="0" fontId="33" fillId="5" borderId="0" xfId="0" applyNumberFormat="1" applyFont="1" applyFill="1" applyBorder="1" applyAlignment="1" applyProtection="1">
      <alignment horizontal="center" vertical="top"/>
    </xf>
    <xf numFmtId="0" fontId="9" fillId="5" borderId="0" xfId="0" applyNumberFormat="1" applyFont="1" applyFill="1" applyBorder="1" applyAlignment="1" applyProtection="1">
      <alignment horizontal="center" vertical="top"/>
    </xf>
    <xf numFmtId="0" fontId="34" fillId="5" borderId="0" xfId="0" applyNumberFormat="1" applyFont="1" applyFill="1" applyBorder="1" applyAlignment="1" applyProtection="1">
      <alignment horizontal="center" vertical="top"/>
    </xf>
    <xf numFmtId="0" fontId="1" fillId="5" borderId="0" xfId="0" applyNumberFormat="1" applyFont="1" applyFill="1" applyBorder="1" applyAlignment="1" applyProtection="1">
      <alignment horizontal="center" vertical="top"/>
    </xf>
    <xf numFmtId="0" fontId="30" fillId="5" borderId="0" xfId="0" applyNumberFormat="1" applyFont="1" applyFill="1" applyBorder="1" applyAlignment="1" applyProtection="1">
      <alignment horizontal="center" vertical="top"/>
    </xf>
    <xf numFmtId="4" fontId="17" fillId="5" borderId="1" xfId="0" applyNumberFormat="1" applyFont="1" applyFill="1" applyBorder="1" applyAlignment="1" applyProtection="1">
      <alignment horizontal="right" vertical="top"/>
    </xf>
    <xf numFmtId="4" fontId="17" fillId="5" borderId="1" xfId="0" applyNumberFormat="1" applyFont="1" applyFill="1" applyBorder="1" applyAlignment="1" applyProtection="1">
      <alignment horizontal="right"/>
    </xf>
    <xf numFmtId="0" fontId="31" fillId="5" borderId="0" xfId="0" applyNumberFormat="1" applyFont="1" applyFill="1" applyBorder="1" applyAlignment="1" applyProtection="1">
      <alignment vertical="top"/>
    </xf>
    <xf numFmtId="0" fontId="29" fillId="0" borderId="0" xfId="0" applyNumberFormat="1" applyFont="1" applyFill="1" applyBorder="1" applyAlignment="1" applyProtection="1">
      <alignment vertical="top"/>
    </xf>
    <xf numFmtId="3" fontId="11" fillId="3" borderId="1" xfId="0" applyNumberFormat="1" applyFont="1" applyFill="1" applyBorder="1" applyAlignment="1" applyProtection="1">
      <alignment horizontal="right"/>
    </xf>
    <xf numFmtId="4" fontId="10" fillId="3" borderId="1" xfId="0" applyNumberFormat="1" applyFont="1" applyFill="1" applyBorder="1" applyAlignment="1" applyProtection="1">
      <alignment horizontal="right"/>
    </xf>
    <xf numFmtId="0" fontId="13" fillId="3" borderId="1" xfId="0" applyNumberFormat="1" applyFont="1" applyFill="1" applyBorder="1" applyAlignment="1" applyProtection="1">
      <alignment horizontal="right" vertical="top"/>
    </xf>
    <xf numFmtId="2" fontId="13" fillId="3" borderId="1" xfId="0" applyNumberFormat="1" applyFont="1" applyFill="1" applyBorder="1" applyAlignment="1" applyProtection="1">
      <alignment horizontal="left" vertical="top"/>
    </xf>
    <xf numFmtId="2" fontId="13" fillId="0" borderId="1" xfId="0" applyNumberFormat="1" applyFont="1" applyFill="1" applyBorder="1" applyAlignment="1" applyProtection="1">
      <alignment vertical="top"/>
    </xf>
    <xf numFmtId="0" fontId="10" fillId="0" borderId="1" xfId="0" applyNumberFormat="1" applyFont="1" applyFill="1" applyBorder="1" applyAlignment="1" applyProtection="1">
      <alignment vertical="top"/>
    </xf>
    <xf numFmtId="2" fontId="10" fillId="0" borderId="1" xfId="0" applyNumberFormat="1" applyFont="1" applyFill="1" applyBorder="1" applyAlignment="1" applyProtection="1">
      <alignment vertical="top"/>
    </xf>
    <xf numFmtId="0" fontId="13" fillId="5" borderId="1" xfId="0" applyNumberFormat="1" applyFont="1" applyFill="1" applyBorder="1" applyAlignment="1" applyProtection="1">
      <alignment horizontal="left"/>
    </xf>
    <xf numFmtId="4" fontId="20" fillId="2" borderId="1" xfId="0" applyNumberFormat="1" applyFont="1" applyFill="1" applyBorder="1" applyAlignment="1" applyProtection="1">
      <alignment horizontal="center"/>
    </xf>
    <xf numFmtId="4" fontId="36" fillId="2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/>
    </xf>
    <xf numFmtId="0" fontId="17" fillId="5" borderId="1" xfId="0" applyNumberFormat="1" applyFont="1" applyFill="1" applyBorder="1" applyAlignment="1" applyProtection="1">
      <alignment horizontal="left" vertical="top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0" fontId="4" fillId="5" borderId="4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vertical="top" wrapText="1"/>
    </xf>
    <xf numFmtId="4" fontId="11" fillId="0" borderId="1" xfId="0" applyNumberFormat="1" applyFont="1" applyFill="1" applyBorder="1" applyAlignment="1" applyProtection="1">
      <alignment horizontal="center" vertical="center"/>
    </xf>
    <xf numFmtId="0" fontId="13" fillId="5" borderId="1" xfId="0" applyNumberFormat="1" applyFont="1" applyFill="1" applyBorder="1" applyAlignment="1" applyProtection="1">
      <alignment wrapText="1"/>
    </xf>
    <xf numFmtId="0" fontId="19" fillId="3" borderId="0" xfId="0" applyNumberFormat="1" applyFont="1" applyFill="1" applyBorder="1" applyAlignment="1" applyProtection="1">
      <alignment vertical="top"/>
    </xf>
    <xf numFmtId="4" fontId="17" fillId="5" borderId="1" xfId="0" applyNumberFormat="1" applyFont="1" applyFill="1" applyBorder="1" applyAlignment="1" applyProtection="1">
      <alignment vertical="center" wrapText="1"/>
    </xf>
    <xf numFmtId="4" fontId="17" fillId="5" borderId="1" xfId="0" applyNumberFormat="1" applyFont="1" applyFill="1" applyBorder="1" applyAlignment="1" applyProtection="1">
      <alignment vertical="center"/>
    </xf>
    <xf numFmtId="4" fontId="17" fillId="5" borderId="7" xfId="0" applyNumberFormat="1" applyFont="1" applyFill="1" applyBorder="1" applyAlignment="1" applyProtection="1">
      <alignment horizontal="right" vertical="center"/>
    </xf>
    <xf numFmtId="4" fontId="17" fillId="3" borderId="1" xfId="0" applyNumberFormat="1" applyFont="1" applyFill="1" applyBorder="1" applyAlignment="1" applyProtection="1">
      <alignment horizontal="right" vertical="center"/>
    </xf>
    <xf numFmtId="4" fontId="20" fillId="2" borderId="1" xfId="0" applyNumberFormat="1" applyFont="1" applyFill="1" applyBorder="1" applyAlignment="1" applyProtection="1">
      <alignment horizontal="right" vertical="center"/>
    </xf>
    <xf numFmtId="4" fontId="36" fillId="2" borderId="1" xfId="0" applyNumberFormat="1" applyFont="1" applyFill="1" applyBorder="1" applyAlignment="1" applyProtection="1">
      <alignment horizontal="right" vertical="center"/>
    </xf>
    <xf numFmtId="0" fontId="15" fillId="0" borderId="8" xfId="0" applyNumberFormat="1" applyFont="1" applyFill="1" applyBorder="1" applyAlignment="1" applyProtection="1">
      <alignment vertical="top"/>
    </xf>
    <xf numFmtId="0" fontId="20" fillId="2" borderId="3" xfId="0" applyNumberFormat="1" applyFont="1" applyFill="1" applyBorder="1" applyAlignment="1" applyProtection="1">
      <alignment horizontal="left" vertical="center"/>
    </xf>
    <xf numFmtId="0" fontId="29" fillId="5" borderId="0" xfId="0" applyNumberFormat="1" applyFont="1" applyFill="1" applyBorder="1" applyAlignment="1" applyProtection="1">
      <alignment horizontal="left" vertical="top" wrapText="1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left" vertical="top"/>
    </xf>
    <xf numFmtId="0" fontId="19" fillId="0" borderId="0" xfId="0" applyNumberFormat="1" applyFont="1" applyFill="1" applyBorder="1" applyAlignment="1" applyProtection="1">
      <alignment horizontal="left" vertical="top"/>
    </xf>
    <xf numFmtId="0" fontId="19" fillId="0" borderId="9" xfId="0" applyNumberFormat="1" applyFont="1" applyFill="1" applyBorder="1" applyAlignment="1" applyProtection="1">
      <alignment horizontal="left" vertical="top"/>
    </xf>
    <xf numFmtId="0" fontId="19" fillId="0" borderId="5" xfId="0" applyNumberFormat="1" applyFont="1" applyFill="1" applyBorder="1" applyAlignment="1" applyProtection="1">
      <alignment horizontal="left" vertical="top"/>
    </xf>
    <xf numFmtId="0" fontId="13" fillId="0" borderId="8" xfId="0" applyNumberFormat="1" applyFont="1" applyFill="1" applyBorder="1" applyAlignment="1" applyProtection="1">
      <alignment horizontal="center" vertical="top"/>
    </xf>
    <xf numFmtId="0" fontId="13" fillId="0" borderId="2" xfId="0" applyNumberFormat="1" applyFont="1" applyFill="1" applyBorder="1" applyAlignment="1" applyProtection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13" fillId="0" borderId="4" xfId="0" applyNumberFormat="1" applyFont="1" applyFill="1" applyBorder="1" applyAlignment="1" applyProtection="1">
      <alignment horizontal="center"/>
    </xf>
    <xf numFmtId="0" fontId="24" fillId="0" borderId="2" xfId="0" applyNumberFormat="1" applyFont="1" applyFill="1" applyBorder="1" applyAlignment="1" applyProtection="1">
      <alignment horizontal="center"/>
    </xf>
    <xf numFmtId="0" fontId="24" fillId="0" borderId="4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left" vertical="top"/>
    </xf>
    <xf numFmtId="0" fontId="13" fillId="3" borderId="2" xfId="0" applyNumberFormat="1" applyFont="1" applyFill="1" applyBorder="1" applyAlignment="1" applyProtection="1">
      <alignment horizontal="center" vertical="center"/>
    </xf>
    <xf numFmtId="0" fontId="13" fillId="3" borderId="3" xfId="0" applyNumberFormat="1" applyFont="1" applyFill="1" applyBorder="1" applyAlignment="1" applyProtection="1">
      <alignment horizontal="center" vertical="center"/>
    </xf>
    <xf numFmtId="0" fontId="13" fillId="3" borderId="4" xfId="0" applyNumberFormat="1" applyFont="1" applyFill="1" applyBorder="1" applyAlignment="1" applyProtection="1">
      <alignment horizontal="center" vertical="center"/>
    </xf>
    <xf numFmtId="0" fontId="13" fillId="3" borderId="1" xfId="0" applyNumberFormat="1" applyFont="1" applyFill="1" applyBorder="1" applyAlignment="1" applyProtection="1">
      <alignment horizontal="left" wrapText="1"/>
    </xf>
    <xf numFmtId="0" fontId="13" fillId="3" borderId="1" xfId="0" applyNumberFormat="1" applyFont="1" applyFill="1" applyBorder="1" applyAlignment="1" applyProtection="1">
      <alignment horizontal="left"/>
    </xf>
    <xf numFmtId="0" fontId="13" fillId="3" borderId="1" xfId="0" applyNumberFormat="1" applyFont="1" applyFill="1" applyBorder="1" applyAlignment="1" applyProtection="1">
      <alignment horizontal="center"/>
    </xf>
    <xf numFmtId="0" fontId="28" fillId="3" borderId="1" xfId="0" applyNumberFormat="1" applyFont="1" applyFill="1" applyBorder="1" applyAlignment="1" applyProtection="1">
      <alignment horizontal="center"/>
    </xf>
    <xf numFmtId="4" fontId="31" fillId="3" borderId="1" xfId="0" applyNumberFormat="1" applyFont="1" applyFill="1" applyBorder="1" applyAlignment="1" applyProtection="1">
      <alignment horizontal="center" wrapText="1"/>
    </xf>
    <xf numFmtId="4" fontId="17" fillId="3" borderId="1" xfId="0" applyNumberFormat="1" applyFont="1" applyFill="1" applyBorder="1" applyAlignment="1" applyProtection="1">
      <alignment horizontal="center" wrapText="1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0" fontId="13" fillId="3" borderId="10" xfId="0" applyNumberFormat="1" applyFont="1" applyFill="1" applyBorder="1" applyAlignment="1" applyProtection="1">
      <alignment horizontal="left" wrapText="1"/>
    </xf>
    <xf numFmtId="0" fontId="13" fillId="3" borderId="10" xfId="0" applyNumberFormat="1" applyFont="1" applyFill="1" applyBorder="1" applyAlignment="1" applyProtection="1">
      <alignment horizontal="center"/>
    </xf>
    <xf numFmtId="0" fontId="28" fillId="3" borderId="10" xfId="0" applyNumberFormat="1" applyFont="1" applyFill="1" applyBorder="1" applyAlignment="1" applyProtection="1">
      <alignment horizontal="center"/>
    </xf>
    <xf numFmtId="0" fontId="13" fillId="3" borderId="10" xfId="0" applyNumberFormat="1" applyFont="1" applyFill="1" applyBorder="1" applyAlignment="1" applyProtection="1">
      <alignment horizontal="right"/>
    </xf>
    <xf numFmtId="0" fontId="19" fillId="3" borderId="6" xfId="0" applyNumberFormat="1" applyFont="1" applyFill="1" applyBorder="1" applyAlignment="1" applyProtection="1">
      <alignment vertical="top"/>
    </xf>
    <xf numFmtId="0" fontId="19" fillId="3" borderId="0" xfId="0" applyNumberFormat="1" applyFont="1" applyFill="1" applyBorder="1" applyAlignment="1" applyProtection="1">
      <alignment horizontal="left" vertical="top"/>
    </xf>
    <xf numFmtId="0" fontId="13" fillId="3" borderId="1" xfId="0" applyNumberFormat="1" applyFont="1" applyFill="1" applyBorder="1" applyAlignment="1" applyProtection="1">
      <alignment horizontal="right"/>
    </xf>
    <xf numFmtId="0" fontId="13" fillId="6" borderId="1" xfId="0" applyNumberFormat="1" applyFont="1" applyFill="1" applyBorder="1" applyAlignment="1" applyProtection="1">
      <alignment horizontal="left" wrapText="1"/>
    </xf>
    <xf numFmtId="0" fontId="13" fillId="6" borderId="1" xfId="0" applyNumberFormat="1" applyFont="1" applyFill="1" applyBorder="1" applyAlignment="1" applyProtection="1">
      <alignment horizontal="center" wrapText="1"/>
    </xf>
    <xf numFmtId="0" fontId="28" fillId="6" borderId="1" xfId="0" applyNumberFormat="1" applyFont="1" applyFill="1" applyBorder="1" applyAlignment="1" applyProtection="1">
      <alignment horizontal="center" wrapText="1"/>
    </xf>
    <xf numFmtId="4" fontId="13" fillId="6" borderId="1" xfId="0" applyNumberFormat="1" applyFont="1" applyFill="1" applyBorder="1" applyAlignment="1" applyProtection="1">
      <alignment horizontal="right" vertical="center"/>
    </xf>
    <xf numFmtId="4" fontId="29" fillId="6" borderId="1" xfId="0" applyNumberFormat="1" applyFont="1" applyFill="1" applyBorder="1" applyAlignment="1" applyProtection="1">
      <alignment horizontal="left" vertical="top"/>
    </xf>
    <xf numFmtId="0" fontId="29" fillId="6" borderId="1" xfId="0" applyNumberFormat="1" applyFont="1" applyFill="1" applyBorder="1" applyAlignment="1" applyProtection="1">
      <alignment horizontal="left" vertical="top"/>
    </xf>
    <xf numFmtId="0" fontId="30" fillId="6" borderId="0" xfId="0" applyNumberFormat="1" applyFont="1" applyFill="1" applyBorder="1" applyAlignment="1" applyProtection="1">
      <alignment vertical="top"/>
    </xf>
    <xf numFmtId="4" fontId="17" fillId="6" borderId="1" xfId="0" applyNumberFormat="1" applyFont="1" applyFill="1" applyBorder="1" applyAlignment="1" applyProtection="1">
      <alignment horizontal="right"/>
    </xf>
    <xf numFmtId="0" fontId="1" fillId="6" borderId="0" xfId="0" applyNumberFormat="1" applyFont="1" applyFill="1" applyBorder="1" applyAlignment="1" applyProtection="1">
      <alignment vertical="top"/>
    </xf>
    <xf numFmtId="4" fontId="17" fillId="6" borderId="1" xfId="0" applyNumberFormat="1" applyFont="1" applyFill="1" applyBorder="1" applyAlignment="1" applyProtection="1">
      <alignment horizontal="right" vertical="center"/>
    </xf>
    <xf numFmtId="0" fontId="1" fillId="5" borderId="0" xfId="0" applyNumberFormat="1" applyFont="1" applyFill="1" applyBorder="1" applyAlignment="1" applyProtection="1">
      <alignment vertical="top"/>
    </xf>
    <xf numFmtId="4" fontId="17" fillId="5" borderId="1" xfId="0" applyNumberFormat="1" applyFont="1" applyFill="1" applyBorder="1" applyAlignment="1" applyProtection="1">
      <alignment horizontal="right" vertical="center"/>
    </xf>
    <xf numFmtId="4" fontId="19" fillId="5" borderId="1" xfId="0" applyNumberFormat="1" applyFont="1" applyFill="1" applyBorder="1" applyAlignment="1" applyProtection="1">
      <alignment horizontal="right"/>
    </xf>
    <xf numFmtId="0" fontId="11" fillId="5" borderId="4" xfId="0" applyNumberFormat="1" applyFont="1" applyFill="1" applyBorder="1" applyAlignment="1" applyProtection="1">
      <alignment horizontal="left" vertical="top" wrapText="1"/>
    </xf>
    <xf numFmtId="0" fontId="17" fillId="7" borderId="3" xfId="0" applyNumberFormat="1" applyFont="1" applyFill="1" applyBorder="1" applyAlignment="1" applyProtection="1">
      <alignment horizontal="left" wrapText="1"/>
    </xf>
    <xf numFmtId="0" fontId="17" fillId="7" borderId="3" xfId="0" applyNumberFormat="1" applyFont="1" applyFill="1" applyBorder="1" applyAlignment="1" applyProtection="1">
      <alignment horizontal="center" wrapText="1"/>
    </xf>
    <xf numFmtId="0" fontId="31" fillId="7" borderId="3" xfId="0" applyNumberFormat="1" applyFont="1" applyFill="1" applyBorder="1" applyAlignment="1" applyProtection="1">
      <alignment horizontal="center" wrapText="1"/>
    </xf>
    <xf numFmtId="4" fontId="17" fillId="7" borderId="1" xfId="0" applyNumberFormat="1" applyFont="1" applyFill="1" applyBorder="1" applyAlignment="1" applyProtection="1">
      <alignment vertical="center"/>
    </xf>
    <xf numFmtId="4" fontId="13" fillId="7" borderId="1" xfId="0" applyNumberFormat="1" applyFont="1" applyFill="1" applyBorder="1" applyAlignment="1" applyProtection="1"/>
    <xf numFmtId="0" fontId="4" fillId="7" borderId="4" xfId="0" applyNumberFormat="1" applyFont="1" applyFill="1" applyBorder="1" applyAlignment="1" applyProtection="1">
      <alignment horizontal="left" vertical="top" wrapText="1"/>
    </xf>
    <xf numFmtId="0" fontId="1" fillId="7" borderId="0" xfId="0" applyNumberFormat="1" applyFont="1" applyFill="1" applyBorder="1" applyAlignment="1" applyProtection="1">
      <alignment vertical="top"/>
    </xf>
    <xf numFmtId="0" fontId="17" fillId="7" borderId="7" xfId="0" applyNumberFormat="1" applyFont="1" applyFill="1" applyBorder="1" applyAlignment="1" applyProtection="1">
      <alignment horizontal="left" wrapText="1"/>
    </xf>
    <xf numFmtId="0" fontId="17" fillId="7" borderId="7" xfId="0" applyNumberFormat="1" applyFont="1" applyFill="1" applyBorder="1" applyAlignment="1" applyProtection="1">
      <alignment horizontal="center" wrapText="1"/>
    </xf>
    <xf numFmtId="0" fontId="31" fillId="7" borderId="7" xfId="0" applyNumberFormat="1" applyFont="1" applyFill="1" applyBorder="1" applyAlignment="1" applyProtection="1">
      <alignment horizontal="center" wrapText="1"/>
    </xf>
    <xf numFmtId="4" fontId="17" fillId="7" borderId="7" xfId="0" applyNumberFormat="1" applyFont="1" applyFill="1" applyBorder="1" applyAlignment="1" applyProtection="1">
      <alignment horizontal="right" vertical="center"/>
    </xf>
    <xf numFmtId="4" fontId="13" fillId="7" borderId="7" xfId="0" applyNumberFormat="1" applyFont="1" applyFill="1" applyBorder="1" applyAlignment="1" applyProtection="1">
      <alignment horizontal="right"/>
    </xf>
    <xf numFmtId="0" fontId="4" fillId="7" borderId="7" xfId="0" applyNumberFormat="1" applyFont="1" applyFill="1" applyBorder="1" applyAlignment="1" applyProtection="1">
      <alignment horizontal="left" vertical="top" wrapText="1"/>
    </xf>
    <xf numFmtId="0" fontId="20" fillId="2" borderId="1" xfId="0" applyNumberFormat="1" applyFont="1" applyFill="1" applyBorder="1" applyAlignment="1" applyProtection="1">
      <alignment horizontal="left" vertical="center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36" fillId="2" borderId="1" xfId="0" applyNumberFormat="1" applyFont="1" applyFill="1" applyBorder="1" applyAlignment="1" applyProtection="1">
      <alignment horizontal="center" vertical="center"/>
    </xf>
    <xf numFmtId="4" fontId="19" fillId="2" borderId="1" xfId="0" applyNumberFormat="1" applyFont="1" applyFill="1" applyBorder="1" applyAlignment="1" applyProtection="1">
      <alignment horizontal="left" vertical="center"/>
    </xf>
    <xf numFmtId="0" fontId="4" fillId="2" borderId="7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vertical="center"/>
    </xf>
    <xf numFmtId="0" fontId="17" fillId="6" borderId="1" xfId="0" applyNumberFormat="1" applyFont="1" applyFill="1" applyBorder="1" applyAlignment="1" applyProtection="1">
      <alignment horizontal="left"/>
    </xf>
    <xf numFmtId="4" fontId="17" fillId="6" borderId="1" xfId="0" applyNumberFormat="1" applyFont="1" applyFill="1" applyBorder="1" applyAlignment="1" applyProtection="1">
      <alignment horizontal="center"/>
    </xf>
    <xf numFmtId="4" fontId="31" fillId="6" borderId="1" xfId="0" applyNumberFormat="1" applyFont="1" applyFill="1" applyBorder="1" applyAlignment="1" applyProtection="1">
      <alignment horizontal="center"/>
    </xf>
    <xf numFmtId="0" fontId="17" fillId="6" borderId="1" xfId="0" applyNumberFormat="1" applyFont="1" applyFill="1" applyBorder="1" applyAlignment="1" applyProtection="1">
      <alignment horizontal="center" vertical="center" wrapText="1"/>
    </xf>
    <xf numFmtId="0" fontId="17" fillId="6" borderId="1" xfId="0" applyNumberFormat="1" applyFont="1" applyFill="1" applyBorder="1" applyAlignment="1" applyProtection="1">
      <alignment horizontal="left" wrapText="1"/>
    </xf>
    <xf numFmtId="164" fontId="17" fillId="6" borderId="1" xfId="0" applyNumberFormat="1" applyFont="1" applyFill="1" applyBorder="1" applyAlignment="1" applyProtection="1">
      <alignment horizontal="right"/>
    </xf>
    <xf numFmtId="166" fontId="17" fillId="6" borderId="1" xfId="0" applyNumberFormat="1" applyFont="1" applyFill="1" applyBorder="1" applyAlignment="1" applyProtection="1">
      <alignment horizontal="right" vertical="center"/>
    </xf>
    <xf numFmtId="166" fontId="17" fillId="6" borderId="1" xfId="0" applyNumberFormat="1" applyFont="1" applyFill="1" applyBorder="1" applyAlignment="1" applyProtection="1">
      <alignment horizontal="right"/>
    </xf>
    <xf numFmtId="4" fontId="31" fillId="6" borderId="1" xfId="0" applyNumberFormat="1" applyFont="1" applyFill="1" applyBorder="1" applyAlignment="1" applyProtection="1">
      <alignment horizontal="center" wrapText="1"/>
    </xf>
    <xf numFmtId="0" fontId="13" fillId="2" borderId="15" xfId="0" applyNumberFormat="1" applyFont="1" applyFill="1" applyBorder="1" applyAlignment="1" applyProtection="1">
      <alignment horizontal="left"/>
    </xf>
    <xf numFmtId="4" fontId="13" fillId="2" borderId="16" xfId="0" applyNumberFormat="1" applyFont="1" applyFill="1" applyBorder="1" applyAlignment="1" applyProtection="1">
      <alignment horizontal="center"/>
    </xf>
    <xf numFmtId="4" fontId="28" fillId="2" borderId="16" xfId="0" applyNumberFormat="1" applyFont="1" applyFill="1" applyBorder="1" applyAlignment="1" applyProtection="1">
      <alignment horizontal="center"/>
    </xf>
    <xf numFmtId="4" fontId="13" fillId="2" borderId="16" xfId="0" applyNumberFormat="1" applyFont="1" applyFill="1" applyBorder="1" applyAlignment="1" applyProtection="1">
      <alignment horizontal="right"/>
    </xf>
    <xf numFmtId="0" fontId="17" fillId="2" borderId="17" xfId="0" applyNumberFormat="1" applyFont="1" applyFill="1" applyBorder="1" applyAlignment="1" applyProtection="1">
      <alignment horizontal="left" vertical="top" wrapText="1"/>
    </xf>
    <xf numFmtId="0" fontId="19" fillId="2" borderId="0" xfId="0" applyNumberFormat="1" applyFont="1" applyFill="1" applyBorder="1" applyAlignment="1" applyProtection="1">
      <alignment vertical="top"/>
    </xf>
    <xf numFmtId="0" fontId="17" fillId="7" borderId="8" xfId="0" applyNumberFormat="1" applyFont="1" applyFill="1" applyBorder="1" applyAlignment="1" applyProtection="1">
      <alignment horizontal="left" vertical="center" wrapText="1"/>
    </xf>
    <xf numFmtId="4" fontId="17" fillId="7" borderId="10" xfId="0" applyNumberFormat="1" applyFont="1" applyFill="1" applyBorder="1" applyAlignment="1" applyProtection="1">
      <alignment horizontal="center" wrapText="1"/>
    </xf>
    <xf numFmtId="4" fontId="31" fillId="7" borderId="8" xfId="0" applyNumberFormat="1" applyFont="1" applyFill="1" applyBorder="1" applyAlignment="1" applyProtection="1">
      <alignment horizontal="center" wrapText="1"/>
    </xf>
    <xf numFmtId="4" fontId="17" fillId="7" borderId="10" xfId="0" applyNumberFormat="1" applyFont="1" applyFill="1" applyBorder="1" applyAlignment="1" applyProtection="1">
      <alignment vertical="center"/>
    </xf>
    <xf numFmtId="4" fontId="35" fillId="7" borderId="13" xfId="0" applyNumberFormat="1" applyFont="1" applyFill="1" applyBorder="1" applyAlignment="1" applyProtection="1">
      <alignment horizontal="right" vertical="center"/>
    </xf>
    <xf numFmtId="0" fontId="4" fillId="7" borderId="14" xfId="0" applyNumberFormat="1" applyFont="1" applyFill="1" applyBorder="1" applyAlignment="1" applyProtection="1">
      <alignment horizontal="left" vertical="top" wrapText="1"/>
    </xf>
    <xf numFmtId="0" fontId="17" fillId="7" borderId="7" xfId="0" applyNumberFormat="1" applyFont="1" applyFill="1" applyBorder="1" applyAlignment="1" applyProtection="1">
      <alignment horizontal="left" vertical="center" wrapText="1"/>
    </xf>
    <xf numFmtId="4" fontId="17" fillId="7" borderId="7" xfId="0" applyNumberFormat="1" applyFont="1" applyFill="1" applyBorder="1" applyAlignment="1" applyProtection="1">
      <alignment horizontal="center" wrapText="1"/>
    </xf>
    <xf numFmtId="4" fontId="31" fillId="7" borderId="7" xfId="0" applyNumberFormat="1" applyFont="1" applyFill="1" applyBorder="1" applyAlignment="1" applyProtection="1">
      <alignment horizontal="center" wrapText="1"/>
    </xf>
    <xf numFmtId="4" fontId="35" fillId="7" borderId="7" xfId="0" applyNumberFormat="1" applyFont="1" applyFill="1" applyBorder="1" applyAlignment="1" applyProtection="1">
      <alignment horizontal="right" vertical="center"/>
    </xf>
    <xf numFmtId="0" fontId="17" fillId="5" borderId="7" xfId="0" applyNumberFormat="1" applyFont="1" applyFill="1" applyBorder="1" applyAlignment="1" applyProtection="1">
      <alignment horizontal="left" vertical="center" wrapText="1"/>
    </xf>
    <xf numFmtId="4" fontId="17" fillId="5" borderId="7" xfId="0" applyNumberFormat="1" applyFont="1" applyFill="1" applyBorder="1" applyAlignment="1" applyProtection="1">
      <alignment horizontal="center" wrapText="1"/>
    </xf>
    <xf numFmtId="4" fontId="31" fillId="5" borderId="7" xfId="0" applyNumberFormat="1" applyFont="1" applyFill="1" applyBorder="1" applyAlignment="1" applyProtection="1">
      <alignment horizontal="center" wrapText="1"/>
    </xf>
    <xf numFmtId="4" fontId="35" fillId="5" borderId="7" xfId="0" applyNumberFormat="1" applyFont="1" applyFill="1" applyBorder="1" applyAlignment="1" applyProtection="1">
      <alignment horizontal="right" vertical="center"/>
    </xf>
    <xf numFmtId="0" fontId="4" fillId="5" borderId="7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I53"/>
  <sheetViews>
    <sheetView tabSelected="1" view="pageBreakPreview" topLeftCell="A10" zoomScale="70" zoomScaleNormal="100" zoomScaleSheetLayoutView="70" workbookViewId="0">
      <selection activeCell="F37" sqref="F37"/>
    </sheetView>
  </sheetViews>
  <sheetFormatPr defaultRowHeight="12.75" outlineLevelCol="1" x14ac:dyDescent="0.2"/>
  <cols>
    <col min="1" max="1" width="62.42578125" customWidth="1"/>
    <col min="2" max="2" width="16.7109375" style="159" hidden="1" customWidth="1" outlineLevel="1"/>
    <col min="3" max="3" width="17.7109375" style="160" hidden="1" customWidth="1" outlineLevel="1"/>
    <col min="4" max="4" width="26.5703125" customWidth="1" collapsed="1"/>
    <col min="5" max="5" width="26.85546875" customWidth="1"/>
    <col min="6" max="6" width="23.7109375" customWidth="1"/>
    <col min="7" max="7" width="18.42578125" customWidth="1"/>
    <col min="8" max="8" width="40.42578125" customWidth="1"/>
    <col min="9" max="9" width="12.85546875" customWidth="1"/>
  </cols>
  <sheetData>
    <row r="1" spans="1:9" ht="18.75" x14ac:dyDescent="0.2">
      <c r="A1" s="8"/>
      <c r="B1" s="145"/>
      <c r="C1" s="146"/>
      <c r="F1" s="18"/>
      <c r="G1" s="8" t="s">
        <v>0</v>
      </c>
      <c r="H1" s="33"/>
      <c r="I1" s="16"/>
    </row>
    <row r="2" spans="1:9" ht="18.75" x14ac:dyDescent="0.2">
      <c r="A2" s="8"/>
      <c r="B2" s="145"/>
      <c r="C2" s="146"/>
      <c r="F2" s="18"/>
      <c r="G2" s="8" t="s">
        <v>274</v>
      </c>
      <c r="H2" s="33"/>
      <c r="I2" s="16"/>
    </row>
    <row r="3" spans="1:9" ht="18.75" x14ac:dyDescent="0.2">
      <c r="A3" s="8"/>
      <c r="B3" s="145"/>
      <c r="C3" s="146"/>
      <c r="F3" s="18"/>
      <c r="G3" s="8" t="s">
        <v>325</v>
      </c>
      <c r="H3" s="33"/>
      <c r="I3" s="16"/>
    </row>
    <row r="4" spans="1:9" ht="18.75" x14ac:dyDescent="0.2">
      <c r="A4" s="8"/>
      <c r="B4" s="145"/>
      <c r="C4" s="146"/>
      <c r="F4" s="18"/>
      <c r="G4" s="8"/>
      <c r="H4" s="33"/>
      <c r="I4" s="16"/>
    </row>
    <row r="5" spans="1:9" ht="20.25" customHeight="1" x14ac:dyDescent="0.2"/>
    <row r="6" spans="1:9" ht="17.25" customHeight="1" x14ac:dyDescent="0.2">
      <c r="A6" s="193" t="s">
        <v>1</v>
      </c>
      <c r="B6" s="193"/>
      <c r="C6" s="193"/>
      <c r="D6" s="193"/>
      <c r="E6" s="193"/>
      <c r="F6" s="193"/>
      <c r="G6" s="193"/>
    </row>
    <row r="7" spans="1:9" ht="18.75" x14ac:dyDescent="0.2">
      <c r="A7" s="194" t="s">
        <v>314</v>
      </c>
      <c r="B7" s="194"/>
      <c r="C7" s="194"/>
      <c r="D7" s="194"/>
      <c r="E7" s="194"/>
      <c r="F7" s="194"/>
      <c r="G7" s="194"/>
    </row>
    <row r="9" spans="1:9" ht="112.5" x14ac:dyDescent="0.2">
      <c r="A9" s="21" t="s">
        <v>63</v>
      </c>
      <c r="B9" s="147" t="s">
        <v>60</v>
      </c>
      <c r="C9" s="148" t="s">
        <v>297</v>
      </c>
      <c r="D9" s="21" t="s">
        <v>60</v>
      </c>
      <c r="E9" s="22" t="s">
        <v>61</v>
      </c>
      <c r="F9" s="22" t="s">
        <v>62</v>
      </c>
      <c r="G9" s="22" t="s">
        <v>65</v>
      </c>
      <c r="H9" s="21" t="s">
        <v>64</v>
      </c>
    </row>
    <row r="10" spans="1:9" ht="18.75" x14ac:dyDescent="0.2">
      <c r="A10" s="208" t="s">
        <v>2</v>
      </c>
      <c r="B10" s="209"/>
      <c r="C10" s="209"/>
      <c r="D10" s="209"/>
      <c r="E10" s="209"/>
      <c r="F10" s="209"/>
      <c r="G10" s="209"/>
      <c r="H10" s="210"/>
    </row>
    <row r="11" spans="1:9" s="231" customFormat="1" ht="59.25" customHeight="1" x14ac:dyDescent="0.3">
      <c r="A11" s="225" t="s">
        <v>301</v>
      </c>
      <c r="B11" s="226"/>
      <c r="C11" s="227"/>
      <c r="D11" s="228">
        <f t="shared" ref="D11:D16" si="0">E11*11</f>
        <v>1261205.6599999999</v>
      </c>
      <c r="E11" s="228">
        <f>E30</f>
        <v>114655.06</v>
      </c>
      <c r="F11" s="229"/>
      <c r="G11" s="229"/>
      <c r="H11" s="230"/>
    </row>
    <row r="12" spans="1:9" s="235" customFormat="1" ht="18.75" x14ac:dyDescent="0.3">
      <c r="A12" s="172" t="s">
        <v>273</v>
      </c>
      <c r="B12" s="149"/>
      <c r="C12" s="150"/>
      <c r="D12" s="162">
        <f t="shared" si="0"/>
        <v>200019.16</v>
      </c>
      <c r="E12" s="162">
        <f>F12*D36</f>
        <v>18183.560000000001</v>
      </c>
      <c r="F12" s="161">
        <v>0.45</v>
      </c>
      <c r="G12" s="161">
        <v>0.45</v>
      </c>
      <c r="H12" s="176" t="s">
        <v>275</v>
      </c>
    </row>
    <row r="13" spans="1:9" s="235" customFormat="1" ht="18.75" customHeight="1" x14ac:dyDescent="0.3">
      <c r="A13" s="172" t="s">
        <v>266</v>
      </c>
      <c r="B13" s="149"/>
      <c r="C13" s="150"/>
      <c r="D13" s="162">
        <f t="shared" si="0"/>
        <v>333365.23</v>
      </c>
      <c r="E13" s="162">
        <f>F13*D36</f>
        <v>30305.93</v>
      </c>
      <c r="F13" s="162">
        <v>0.75</v>
      </c>
      <c r="G13" s="162">
        <v>0.75</v>
      </c>
      <c r="H13" s="177" t="s">
        <v>276</v>
      </c>
    </row>
    <row r="14" spans="1:9" s="235" customFormat="1" ht="21.75" customHeight="1" x14ac:dyDescent="0.3">
      <c r="A14" s="172" t="s">
        <v>311</v>
      </c>
      <c r="B14" s="149"/>
      <c r="C14" s="150"/>
      <c r="D14" s="162">
        <f t="shared" si="0"/>
        <v>111121.78</v>
      </c>
      <c r="E14" s="162">
        <f>F14*D36</f>
        <v>10101.98</v>
      </c>
      <c r="F14" s="162">
        <v>0.25</v>
      </c>
      <c r="G14" s="162">
        <v>0.25</v>
      </c>
      <c r="H14" s="177" t="s">
        <v>277</v>
      </c>
    </row>
    <row r="15" spans="1:9" s="235" customFormat="1" ht="63.75" customHeight="1" x14ac:dyDescent="0.3">
      <c r="A15" s="172" t="s">
        <v>272</v>
      </c>
      <c r="B15" s="149"/>
      <c r="C15" s="150"/>
      <c r="D15" s="236">
        <f t="shared" si="0"/>
        <v>82500</v>
      </c>
      <c r="E15" s="236">
        <v>7500</v>
      </c>
      <c r="F15" s="237"/>
      <c r="G15" s="237"/>
      <c r="H15" s="238" t="s">
        <v>304</v>
      </c>
    </row>
    <row r="16" spans="1:9" s="245" customFormat="1" ht="92.25" customHeight="1" x14ac:dyDescent="0.3">
      <c r="A16" s="239" t="s">
        <v>67</v>
      </c>
      <c r="B16" s="240"/>
      <c r="C16" s="241"/>
      <c r="D16" s="242">
        <f t="shared" si="0"/>
        <v>40075.199999999997</v>
      </c>
      <c r="E16" s="242">
        <v>3643.2</v>
      </c>
      <c r="F16" s="243"/>
      <c r="G16" s="243"/>
      <c r="H16" s="244" t="s">
        <v>284</v>
      </c>
    </row>
    <row r="17" spans="1:8" s="245" customFormat="1" ht="77.25" customHeight="1" x14ac:dyDescent="0.3">
      <c r="A17" s="246" t="s">
        <v>296</v>
      </c>
      <c r="B17" s="247"/>
      <c r="C17" s="248"/>
      <c r="D17" s="249">
        <f>1502.5*11</f>
        <v>16527.5</v>
      </c>
      <c r="E17" s="249">
        <v>1502.5</v>
      </c>
      <c r="F17" s="250"/>
      <c r="G17" s="250"/>
      <c r="H17" s="251" t="s">
        <v>283</v>
      </c>
    </row>
    <row r="18" spans="1:8" s="257" customFormat="1" ht="47.25" customHeight="1" x14ac:dyDescent="0.2">
      <c r="A18" s="252" t="s">
        <v>3</v>
      </c>
      <c r="B18" s="253"/>
      <c r="C18" s="254"/>
      <c r="D18" s="188">
        <f>E18*11+7500</f>
        <v>1407808.36</v>
      </c>
      <c r="E18" s="188">
        <f>E11+E16+E17+E15</f>
        <v>127300.76</v>
      </c>
      <c r="F18" s="255"/>
      <c r="G18" s="255"/>
      <c r="H18" s="256" t="s">
        <v>323</v>
      </c>
    </row>
    <row r="19" spans="1:8" ht="18.75" x14ac:dyDescent="0.2">
      <c r="A19" s="208" t="s">
        <v>4</v>
      </c>
      <c r="B19" s="209"/>
      <c r="C19" s="209"/>
      <c r="D19" s="209"/>
      <c r="E19" s="209"/>
      <c r="F19" s="209"/>
      <c r="G19" s="209"/>
      <c r="H19" s="210"/>
    </row>
    <row r="20" spans="1:8" s="233" customFormat="1" ht="18.75" x14ac:dyDescent="0.3">
      <c r="A20" s="258" t="s">
        <v>66</v>
      </c>
      <c r="B20" s="259">
        <f>(E20*12)-0.04</f>
        <v>16761.8</v>
      </c>
      <c r="C20" s="260">
        <f>дод3!D42</f>
        <v>15365</v>
      </c>
      <c r="D20" s="232">
        <f>(E20*11)</f>
        <v>15365.02</v>
      </c>
      <c r="E20" s="232">
        <f>дод3!D44</f>
        <v>1396.82</v>
      </c>
      <c r="F20" s="232">
        <f>E20/D36</f>
        <v>0.03</v>
      </c>
      <c r="G20" s="232">
        <f>F20</f>
        <v>0.03</v>
      </c>
      <c r="H20" s="261" t="s">
        <v>6</v>
      </c>
    </row>
    <row r="21" spans="1:8" s="233" customFormat="1" ht="18.75" x14ac:dyDescent="0.3">
      <c r="A21" s="258" t="s">
        <v>68</v>
      </c>
      <c r="B21" s="259">
        <f>(E21*12)+0.04</f>
        <v>9436.36</v>
      </c>
      <c r="C21" s="260">
        <f>дод4!B24</f>
        <v>8650</v>
      </c>
      <c r="D21" s="232">
        <f>(E21*11)</f>
        <v>8649.9599999999991</v>
      </c>
      <c r="E21" s="232">
        <f>дод4!B26</f>
        <v>786.36</v>
      </c>
      <c r="F21" s="232">
        <f>E21/D36</f>
        <v>0.02</v>
      </c>
      <c r="G21" s="232">
        <f>F21</f>
        <v>0.02</v>
      </c>
      <c r="H21" s="261" t="s">
        <v>7</v>
      </c>
    </row>
    <row r="22" spans="1:8" s="233" customFormat="1" ht="56.25" x14ac:dyDescent="0.3">
      <c r="A22" s="262" t="s">
        <v>302</v>
      </c>
      <c r="B22" s="259">
        <f>E22*12</f>
        <v>37527.24</v>
      </c>
      <c r="C22" s="260">
        <f>дод6!D25</f>
        <v>34400</v>
      </c>
      <c r="D22" s="234">
        <f>E22*11</f>
        <v>34399.97</v>
      </c>
      <c r="E22" s="234">
        <f>дод6!D26</f>
        <v>3127.27</v>
      </c>
      <c r="F22" s="234">
        <f>E22/D36</f>
        <v>0.08</v>
      </c>
      <c r="G22" s="234">
        <f t="shared" ref="G22:G28" si="1">F22</f>
        <v>0.08</v>
      </c>
      <c r="H22" s="261" t="s">
        <v>9</v>
      </c>
    </row>
    <row r="23" spans="1:8" s="233" customFormat="1" ht="18.75" x14ac:dyDescent="0.3">
      <c r="A23" s="258" t="s">
        <v>262</v>
      </c>
      <c r="B23" s="259">
        <f>E23*12</f>
        <v>2474.16</v>
      </c>
      <c r="C23" s="260">
        <f>дод7!C13</f>
        <v>2268</v>
      </c>
      <c r="D23" s="232">
        <f>E23*11</f>
        <v>2267.98</v>
      </c>
      <c r="E23" s="232">
        <f>дод7!C14</f>
        <v>206.18</v>
      </c>
      <c r="F23" s="263">
        <f>E23/D36</f>
        <v>5.1000000000000004E-3</v>
      </c>
      <c r="G23" s="263">
        <f t="shared" si="1"/>
        <v>5.1000000000000004E-3</v>
      </c>
      <c r="H23" s="261" t="s">
        <v>10</v>
      </c>
    </row>
    <row r="24" spans="1:8" s="233" customFormat="1" ht="18.75" x14ac:dyDescent="0.3">
      <c r="A24" s="258" t="s">
        <v>261</v>
      </c>
      <c r="B24" s="259">
        <f>E24*12</f>
        <v>2886.6</v>
      </c>
      <c r="C24" s="260">
        <f>дод8!D13</f>
        <v>2646</v>
      </c>
      <c r="D24" s="232">
        <f>E24*11</f>
        <v>2646.05</v>
      </c>
      <c r="E24" s="232">
        <f>дод8!D14</f>
        <v>240.55</v>
      </c>
      <c r="F24" s="263">
        <f>E24/D36</f>
        <v>6.0000000000000001E-3</v>
      </c>
      <c r="G24" s="263">
        <f t="shared" si="1"/>
        <v>6.0000000000000001E-3</v>
      </c>
      <c r="H24" s="261" t="s">
        <v>11</v>
      </c>
    </row>
    <row r="25" spans="1:8" s="233" customFormat="1" ht="112.5" x14ac:dyDescent="0.3">
      <c r="A25" s="262" t="s">
        <v>234</v>
      </c>
      <c r="B25" s="259">
        <f>E25*12</f>
        <v>19636.32</v>
      </c>
      <c r="C25" s="260">
        <f>дод9!C20</f>
        <v>18000</v>
      </c>
      <c r="D25" s="234">
        <f>E25*11</f>
        <v>17999.96</v>
      </c>
      <c r="E25" s="234">
        <f>дод9!C22</f>
        <v>1636.36</v>
      </c>
      <c r="F25" s="264">
        <f>E25/D36</f>
        <v>0.04</v>
      </c>
      <c r="G25" s="264">
        <f t="shared" si="1"/>
        <v>0.04</v>
      </c>
      <c r="H25" s="261" t="s">
        <v>12</v>
      </c>
    </row>
    <row r="26" spans="1:8" s="233" customFormat="1" ht="18.75" x14ac:dyDescent="0.3">
      <c r="A26" s="258" t="s">
        <v>263</v>
      </c>
      <c r="B26" s="259">
        <f>E26*12</f>
        <v>13261.08</v>
      </c>
      <c r="C26" s="260">
        <f>дод10!E20</f>
        <v>12156</v>
      </c>
      <c r="D26" s="232">
        <f>E26*11</f>
        <v>12155.99</v>
      </c>
      <c r="E26" s="232">
        <f>дод10!C22</f>
        <v>1105.0899999999999</v>
      </c>
      <c r="F26" s="265">
        <f>E26/D36</f>
        <v>2.7E-2</v>
      </c>
      <c r="G26" s="265">
        <f t="shared" si="1"/>
        <v>2.7E-2</v>
      </c>
      <c r="H26" s="261" t="s">
        <v>13</v>
      </c>
    </row>
    <row r="27" spans="1:8" s="233" customFormat="1" ht="38.25" customHeight="1" x14ac:dyDescent="0.3">
      <c r="A27" s="262" t="s">
        <v>318</v>
      </c>
      <c r="B27" s="259">
        <f>(E27*12)-0.04</f>
        <v>16469.36</v>
      </c>
      <c r="C27" s="266">
        <f>дод11!C24</f>
        <v>15097</v>
      </c>
      <c r="D27" s="234">
        <f>(E27*11)</f>
        <v>15096.95</v>
      </c>
      <c r="E27" s="234">
        <f>дод11!C22</f>
        <v>1372.45</v>
      </c>
      <c r="F27" s="234">
        <f>E27/D36</f>
        <v>0.03</v>
      </c>
      <c r="G27" s="234">
        <f t="shared" si="1"/>
        <v>0.03</v>
      </c>
      <c r="H27" s="261" t="s">
        <v>14</v>
      </c>
    </row>
    <row r="28" spans="1:8" s="233" customFormat="1" ht="18.75" x14ac:dyDescent="0.3">
      <c r="A28" s="258" t="s">
        <v>5</v>
      </c>
      <c r="B28" s="259">
        <f>(E28*12)+0.04</f>
        <v>1257407.8</v>
      </c>
      <c r="C28" s="260">
        <f>дод2!D35</f>
        <v>1152623.78</v>
      </c>
      <c r="D28" s="232">
        <f>(E28*11)</f>
        <v>1152623.78</v>
      </c>
      <c r="E28" s="232">
        <f>дод2!D34</f>
        <v>104783.98</v>
      </c>
      <c r="F28" s="232">
        <f>E28/D36</f>
        <v>2.59</v>
      </c>
      <c r="G28" s="232">
        <f t="shared" si="1"/>
        <v>2.59</v>
      </c>
      <c r="H28" s="261" t="s">
        <v>17</v>
      </c>
    </row>
    <row r="29" spans="1:8" s="235" customFormat="1" ht="44.25" customHeight="1" thickBot="1" x14ac:dyDescent="0.35">
      <c r="A29" s="182" t="s">
        <v>324</v>
      </c>
      <c r="B29" s="152">
        <f>E29*12</f>
        <v>703097.64</v>
      </c>
      <c r="C29" s="151">
        <f>E29*12</f>
        <v>703097.64</v>
      </c>
      <c r="D29" s="184">
        <f>E29*11</f>
        <v>644506.17000000004</v>
      </c>
      <c r="E29" s="185">
        <f>SUM(E12:E14)</f>
        <v>58591.47</v>
      </c>
      <c r="F29" s="186">
        <f>SUM(F12:F14)</f>
        <v>1.45</v>
      </c>
      <c r="G29" s="186">
        <f>SUM(G12:G14)</f>
        <v>1.45</v>
      </c>
      <c r="H29" s="178"/>
    </row>
    <row r="30" spans="1:8" s="272" customFormat="1" ht="21.75" customHeight="1" thickBot="1" x14ac:dyDescent="0.35">
      <c r="A30" s="267" t="s">
        <v>294</v>
      </c>
      <c r="B30" s="268">
        <f t="shared" ref="B30:G30" si="2">SUM(B20:B29)</f>
        <v>2078958.36</v>
      </c>
      <c r="C30" s="269">
        <f t="shared" si="2"/>
        <v>1964303.42</v>
      </c>
      <c r="D30" s="270">
        <f>E30*11</f>
        <v>1261205.6599999999</v>
      </c>
      <c r="E30" s="270">
        <f>SUM(E20:E28)</f>
        <v>114655.06</v>
      </c>
      <c r="F30" s="270">
        <f>SUM(F20:F29)</f>
        <v>4.28</v>
      </c>
      <c r="G30" s="270">
        <f t="shared" si="2"/>
        <v>4.28</v>
      </c>
      <c r="H30" s="271"/>
    </row>
    <row r="31" spans="1:8" s="245" customFormat="1" ht="96.75" customHeight="1" x14ac:dyDescent="0.3">
      <c r="A31" s="273" t="s">
        <v>67</v>
      </c>
      <c r="B31" s="274">
        <f>E31*12</f>
        <v>43718.400000000001</v>
      </c>
      <c r="C31" s="275">
        <f>дод5!D15</f>
        <v>43718.400000000001</v>
      </c>
      <c r="D31" s="276">
        <f>E31*11</f>
        <v>40075.199999999997</v>
      </c>
      <c r="E31" s="276">
        <v>3643.2</v>
      </c>
      <c r="F31" s="277"/>
      <c r="G31" s="277"/>
      <c r="H31" s="278" t="s">
        <v>315</v>
      </c>
    </row>
    <row r="32" spans="1:8" s="245" customFormat="1" ht="78" customHeight="1" x14ac:dyDescent="0.3">
      <c r="A32" s="279" t="s">
        <v>296</v>
      </c>
      <c r="B32" s="280">
        <f>E32*12</f>
        <v>18030</v>
      </c>
      <c r="C32" s="281">
        <f>D17</f>
        <v>16527.5</v>
      </c>
      <c r="D32" s="249">
        <f>E32*11</f>
        <v>16527.5</v>
      </c>
      <c r="E32" s="249">
        <v>1502.5</v>
      </c>
      <c r="F32" s="282"/>
      <c r="G32" s="282"/>
      <c r="H32" s="251" t="s">
        <v>316</v>
      </c>
    </row>
    <row r="33" spans="1:8" s="235" customFormat="1" ht="58.5" customHeight="1" x14ac:dyDescent="0.3">
      <c r="A33" s="283" t="s">
        <v>322</v>
      </c>
      <c r="B33" s="284"/>
      <c r="C33" s="285"/>
      <c r="D33" s="186">
        <f>E33*12</f>
        <v>90000</v>
      </c>
      <c r="E33" s="186">
        <v>7500</v>
      </c>
      <c r="F33" s="286"/>
      <c r="G33" s="286"/>
      <c r="H33" s="287"/>
    </row>
    <row r="34" spans="1:8" ht="37.5" x14ac:dyDescent="0.3">
      <c r="A34" s="118" t="s">
        <v>244</v>
      </c>
      <c r="B34" s="216"/>
      <c r="C34" s="215"/>
      <c r="D34" s="187"/>
      <c r="E34" s="187"/>
      <c r="F34" s="187"/>
      <c r="G34" s="187"/>
      <c r="H34" s="217"/>
    </row>
    <row r="35" spans="1:8" s="144" customFormat="1" ht="60.75" customHeight="1" x14ac:dyDescent="0.3">
      <c r="A35" s="191" t="s">
        <v>319</v>
      </c>
      <c r="B35" s="173">
        <f>SUM(B30:B34)</f>
        <v>2140706.7599999998</v>
      </c>
      <c r="C35" s="174">
        <f>SUM(C30:C32)</f>
        <v>2024549.32</v>
      </c>
      <c r="D35" s="188">
        <f>SUM(D30:D34)</f>
        <v>1407808.36</v>
      </c>
      <c r="E35" s="188">
        <f>SUM(E30:E33)</f>
        <v>127300.76</v>
      </c>
      <c r="F35" s="189"/>
      <c r="G35" s="189"/>
      <c r="H35" s="179" t="s">
        <v>305</v>
      </c>
    </row>
    <row r="36" spans="1:8" ht="38.25" customHeight="1" x14ac:dyDescent="0.3">
      <c r="A36" s="218" t="s">
        <v>320</v>
      </c>
      <c r="B36" s="219"/>
      <c r="C36" s="220"/>
      <c r="D36" s="221">
        <v>40407.9</v>
      </c>
      <c r="E36" s="222"/>
      <c r="F36" s="183"/>
      <c r="G36" s="183"/>
      <c r="H36" s="223"/>
    </row>
    <row r="37" spans="1:8" ht="40.5" customHeight="1" x14ac:dyDescent="0.3">
      <c r="A37" s="211" t="s">
        <v>321</v>
      </c>
      <c r="B37" s="213"/>
      <c r="C37" s="214"/>
      <c r="D37" s="224">
        <v>1943.2</v>
      </c>
      <c r="E37" s="222"/>
      <c r="F37" s="183"/>
      <c r="G37" s="183"/>
      <c r="H37" s="183"/>
    </row>
    <row r="38" spans="1:8" ht="18.75" x14ac:dyDescent="0.3">
      <c r="A38" s="212" t="s">
        <v>70</v>
      </c>
      <c r="B38" s="213"/>
      <c r="C38" s="214"/>
      <c r="D38" s="224">
        <v>38543.9</v>
      </c>
      <c r="E38" s="222"/>
      <c r="F38" s="183"/>
      <c r="G38" s="183"/>
      <c r="H38" s="183"/>
    </row>
    <row r="39" spans="1:8" ht="18" x14ac:dyDescent="0.2">
      <c r="A39" s="183"/>
      <c r="B39" s="183"/>
      <c r="C39" s="183"/>
      <c r="D39" s="183"/>
      <c r="E39" s="183"/>
      <c r="F39" s="183"/>
      <c r="G39" s="183"/>
      <c r="H39" s="183"/>
    </row>
    <row r="40" spans="1:8" ht="18" x14ac:dyDescent="0.2">
      <c r="A40" s="11" t="s">
        <v>18</v>
      </c>
      <c r="B40" s="31"/>
      <c r="C40" s="31"/>
      <c r="D40" s="31"/>
      <c r="E40" s="31"/>
      <c r="F40" s="31"/>
      <c r="G40" s="31"/>
      <c r="H40" s="14"/>
    </row>
    <row r="41" spans="1:8" ht="15" x14ac:dyDescent="0.2">
      <c r="A41" s="14"/>
      <c r="B41" s="155"/>
      <c r="C41" s="156"/>
      <c r="D41" s="14"/>
      <c r="E41" s="14"/>
      <c r="F41" s="14"/>
      <c r="G41" s="14"/>
      <c r="H41" s="14"/>
    </row>
    <row r="42" spans="1:8" ht="15.75" x14ac:dyDescent="0.2">
      <c r="A42" s="11" t="s">
        <v>69</v>
      </c>
      <c r="B42" s="153"/>
      <c r="C42" s="154"/>
      <c r="D42" s="190"/>
      <c r="E42" s="14"/>
      <c r="F42" s="190"/>
      <c r="G42" s="14"/>
      <c r="H42" s="14"/>
    </row>
    <row r="43" spans="1:8" ht="15.75" x14ac:dyDescent="0.2">
      <c r="A43" s="14"/>
      <c r="B43" s="155"/>
      <c r="C43" s="156"/>
      <c r="D43" s="19" t="s">
        <v>71</v>
      </c>
      <c r="E43" s="14"/>
      <c r="F43" s="19" t="s">
        <v>72</v>
      </c>
      <c r="G43" s="14"/>
      <c r="H43" s="14"/>
    </row>
    <row r="44" spans="1:8" ht="15" x14ac:dyDescent="0.2">
      <c r="A44" s="10"/>
      <c r="B44" s="157"/>
      <c r="C44" s="158"/>
      <c r="D44" s="9"/>
    </row>
    <row r="45" spans="1:8" ht="18.75" x14ac:dyDescent="0.2">
      <c r="A45" s="163"/>
      <c r="B45" s="163"/>
      <c r="C45" s="163"/>
      <c r="D45" s="163"/>
      <c r="E45" s="163"/>
      <c r="F45" s="163"/>
      <c r="G45" s="164"/>
    </row>
    <row r="46" spans="1:8" ht="15" customHeight="1" x14ac:dyDescent="0.2">
      <c r="A46" s="192"/>
      <c r="B46" s="192"/>
      <c r="C46" s="192"/>
      <c r="D46" s="192"/>
      <c r="E46" s="192"/>
      <c r="F46" s="192"/>
      <c r="G46" s="192"/>
    </row>
    <row r="47" spans="1:8" ht="15.6" customHeight="1" x14ac:dyDescent="0.2">
      <c r="A47" s="192"/>
      <c r="B47" s="192"/>
      <c r="C47" s="192"/>
      <c r="D47" s="192"/>
      <c r="E47" s="192"/>
      <c r="F47" s="192"/>
      <c r="G47" s="192"/>
    </row>
    <row r="48" spans="1:8" x14ac:dyDescent="0.2">
      <c r="A48" s="192"/>
      <c r="B48" s="192"/>
      <c r="C48" s="192"/>
      <c r="D48" s="192"/>
      <c r="E48" s="192"/>
      <c r="F48" s="192"/>
      <c r="G48" s="192"/>
    </row>
    <row r="49" spans="1:7" x14ac:dyDescent="0.2">
      <c r="A49" s="192"/>
      <c r="B49" s="192"/>
      <c r="C49" s="192"/>
      <c r="D49" s="192"/>
      <c r="E49" s="192"/>
      <c r="F49" s="192"/>
      <c r="G49" s="192"/>
    </row>
    <row r="50" spans="1:7" x14ac:dyDescent="0.2">
      <c r="A50" s="192"/>
      <c r="B50" s="192"/>
      <c r="C50" s="192"/>
      <c r="D50" s="192"/>
      <c r="E50" s="192"/>
      <c r="F50" s="192"/>
      <c r="G50" s="192"/>
    </row>
    <row r="51" spans="1:7" x14ac:dyDescent="0.2">
      <c r="A51" s="192"/>
      <c r="B51" s="192"/>
      <c r="C51" s="192"/>
      <c r="D51" s="192"/>
      <c r="E51" s="192"/>
      <c r="F51" s="192"/>
      <c r="G51" s="192"/>
    </row>
    <row r="52" spans="1:7" x14ac:dyDescent="0.2">
      <c r="A52" s="192"/>
      <c r="B52" s="192"/>
      <c r="C52" s="192"/>
      <c r="D52" s="192"/>
      <c r="E52" s="192"/>
      <c r="F52" s="192"/>
      <c r="G52" s="192"/>
    </row>
    <row r="53" spans="1:7" x14ac:dyDescent="0.2">
      <c r="A53" s="192"/>
      <c r="B53" s="192"/>
      <c r="C53" s="192"/>
      <c r="D53" s="192"/>
      <c r="E53" s="192"/>
      <c r="F53" s="192"/>
      <c r="G53" s="192"/>
    </row>
  </sheetData>
  <mergeCells count="5">
    <mergeCell ref="A46:G53"/>
    <mergeCell ref="A6:G6"/>
    <mergeCell ref="A7:G7"/>
    <mergeCell ref="A10:H10"/>
    <mergeCell ref="A19:H19"/>
  </mergeCells>
  <pageMargins left="0.39370078740157483" right="0.31496062992125984" top="0.70866141732283472" bottom="0.43307086614173229" header="0.51181102362204722" footer="0.51181102362204722"/>
  <pageSetup paperSize="9" scale="46" orientation="portrait" r:id="rId1"/>
  <rowBreaks count="2" manualBreakCount="2">
    <brk id="44" max="5" man="1"/>
    <brk id="45" max="16383" man="1"/>
  </rowBreaks>
  <colBreaks count="1" manualBreakCount="1">
    <brk id="8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opLeftCell="A10" zoomScaleNormal="100" workbookViewId="0">
      <selection activeCell="C23" sqref="C23"/>
    </sheetView>
  </sheetViews>
  <sheetFormatPr defaultRowHeight="12.75" x14ac:dyDescent="0.2"/>
  <cols>
    <col min="2" max="2" width="92.42578125" customWidth="1"/>
    <col min="3" max="3" width="39.85546875" customWidth="1"/>
    <col min="4" max="4" width="11" customWidth="1"/>
  </cols>
  <sheetData>
    <row r="2" spans="1:4" ht="15.75" x14ac:dyDescent="0.2">
      <c r="B2" s="2"/>
      <c r="C2" s="11" t="s">
        <v>12</v>
      </c>
    </row>
    <row r="3" spans="1:4" ht="15.75" x14ac:dyDescent="0.2">
      <c r="C3" s="11" t="s">
        <v>216</v>
      </c>
    </row>
    <row r="4" spans="1:4" ht="15" x14ac:dyDescent="0.2">
      <c r="B4" s="3"/>
    </row>
    <row r="6" spans="1:4" ht="18.75" x14ac:dyDescent="0.2">
      <c r="A6" s="59"/>
      <c r="B6" s="17" t="s">
        <v>299</v>
      </c>
      <c r="C6" s="60"/>
    </row>
    <row r="7" spans="1:4" ht="18.75" x14ac:dyDescent="0.2">
      <c r="A7" s="59"/>
      <c r="B7" s="17" t="s">
        <v>132</v>
      </c>
      <c r="C7" s="60"/>
    </row>
    <row r="8" spans="1:4" ht="18.75" x14ac:dyDescent="0.2">
      <c r="A8" s="59"/>
      <c r="B8" s="17" t="s">
        <v>228</v>
      </c>
      <c r="C8" s="60"/>
    </row>
    <row r="9" spans="1:4" ht="18.75" x14ac:dyDescent="0.2">
      <c r="A9" s="59"/>
      <c r="B9" s="17" t="s">
        <v>134</v>
      </c>
      <c r="C9" s="60"/>
    </row>
    <row r="10" spans="1:4" ht="18.75" x14ac:dyDescent="0.2">
      <c r="A10" s="59"/>
      <c r="B10" s="17" t="s">
        <v>133</v>
      </c>
      <c r="C10" s="60"/>
    </row>
    <row r="11" spans="1:4" ht="18" x14ac:dyDescent="0.2">
      <c r="B11" s="31"/>
      <c r="C11" s="31"/>
    </row>
    <row r="12" spans="1:4" ht="18.75" x14ac:dyDescent="0.2">
      <c r="B12" s="124" t="s">
        <v>285</v>
      </c>
      <c r="C12" s="31"/>
      <c r="D12" s="14"/>
    </row>
    <row r="13" spans="1:4" ht="36" customHeight="1" x14ac:dyDescent="0.3">
      <c r="B13" s="29" t="s">
        <v>310</v>
      </c>
      <c r="C13" s="27">
        <v>687939.03</v>
      </c>
      <c r="D13" s="14"/>
    </row>
    <row r="14" spans="1:4" ht="18.75" x14ac:dyDescent="0.3">
      <c r="B14" s="26"/>
      <c r="C14" s="55">
        <v>0</v>
      </c>
      <c r="D14" s="14"/>
    </row>
    <row r="15" spans="1:4" ht="18.75" x14ac:dyDescent="0.3">
      <c r="B15" s="25" t="s">
        <v>309</v>
      </c>
      <c r="C15" s="23">
        <f>C13+C14</f>
        <v>687939.03</v>
      </c>
      <c r="D15" s="14"/>
    </row>
    <row r="16" spans="1:4" ht="18" x14ac:dyDescent="0.2">
      <c r="B16" s="31"/>
      <c r="C16" s="31"/>
      <c r="D16" s="14"/>
    </row>
    <row r="17" spans="2:4" ht="18.75" x14ac:dyDescent="0.2">
      <c r="B17" s="8" t="s">
        <v>135</v>
      </c>
      <c r="C17" s="31"/>
      <c r="D17" s="14"/>
    </row>
    <row r="18" spans="2:4" ht="17.25" customHeight="1" x14ac:dyDescent="0.3">
      <c r="B18" s="29" t="s">
        <v>298</v>
      </c>
      <c r="C18" s="99">
        <v>6000</v>
      </c>
      <c r="D18" s="14"/>
    </row>
    <row r="19" spans="2:4" ht="16.5" customHeight="1" x14ac:dyDescent="0.3">
      <c r="B19" s="35" t="s">
        <v>282</v>
      </c>
      <c r="C19" s="27">
        <v>12000</v>
      </c>
      <c r="D19" s="14"/>
    </row>
    <row r="20" spans="2:4" ht="18.75" x14ac:dyDescent="0.3">
      <c r="B20" s="25" t="s">
        <v>136</v>
      </c>
      <c r="C20" s="23">
        <f>SUM(C18:C19)</f>
        <v>18000</v>
      </c>
      <c r="D20" s="14"/>
    </row>
    <row r="21" spans="2:4" ht="18" x14ac:dyDescent="0.2">
      <c r="B21" s="31"/>
      <c r="C21" s="56"/>
      <c r="D21" s="14"/>
    </row>
    <row r="22" spans="2:4" ht="18.75" x14ac:dyDescent="0.2">
      <c r="B22" s="57" t="s">
        <v>290</v>
      </c>
      <c r="C22" s="58">
        <f>C20/11</f>
        <v>1636.36</v>
      </c>
      <c r="D22" s="14"/>
    </row>
    <row r="23" spans="2:4" ht="18" x14ac:dyDescent="0.2">
      <c r="B23" s="31"/>
      <c r="C23" s="31"/>
    </row>
    <row r="24" spans="2:4" ht="18" x14ac:dyDescent="0.2">
      <c r="B24" s="31"/>
      <c r="C24" s="31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22"/>
  <sheetViews>
    <sheetView topLeftCell="A7" zoomScaleNormal="100" workbookViewId="0">
      <selection activeCell="E23" sqref="E23"/>
    </sheetView>
  </sheetViews>
  <sheetFormatPr defaultRowHeight="12.75" x14ac:dyDescent="0.2"/>
  <cols>
    <col min="2" max="2" width="64.140625" customWidth="1"/>
    <col min="3" max="3" width="25.85546875" customWidth="1"/>
    <col min="4" max="4" width="10.85546875" customWidth="1"/>
    <col min="5" max="5" width="23" customWidth="1"/>
  </cols>
  <sheetData>
    <row r="5" spans="2:10" ht="15.75" x14ac:dyDescent="0.2">
      <c r="C5" s="11" t="s">
        <v>13</v>
      </c>
    </row>
    <row r="6" spans="2:10" ht="15.75" x14ac:dyDescent="0.2">
      <c r="B6" s="6"/>
      <c r="C6" s="11" t="s">
        <v>216</v>
      </c>
    </row>
    <row r="8" spans="2:10" ht="18.75" x14ac:dyDescent="0.2">
      <c r="B8" s="8" t="s">
        <v>137</v>
      </c>
      <c r="C8" s="31"/>
      <c r="D8" s="31"/>
      <c r="E8" s="31"/>
    </row>
    <row r="9" spans="2:10" ht="18" x14ac:dyDescent="0.2">
      <c r="B9" s="31"/>
      <c r="C9" s="31"/>
      <c r="D9" s="31"/>
      <c r="E9" s="31"/>
    </row>
    <row r="10" spans="2:10" ht="18.75" x14ac:dyDescent="0.3">
      <c r="B10" s="26" t="s">
        <v>235</v>
      </c>
      <c r="C10" s="105">
        <v>1500</v>
      </c>
      <c r="D10" s="31"/>
    </row>
    <row r="11" spans="2:10" ht="18.75" x14ac:dyDescent="0.3">
      <c r="B11" s="26" t="s">
        <v>138</v>
      </c>
      <c r="C11" s="105">
        <v>1698.1</v>
      </c>
      <c r="D11" s="31"/>
      <c r="J11" s="33"/>
    </row>
    <row r="12" spans="2:10" ht="18.75" x14ac:dyDescent="0.3">
      <c r="B12" s="26" t="s">
        <v>139</v>
      </c>
      <c r="C12" s="105">
        <v>18.45</v>
      </c>
      <c r="D12" s="31"/>
      <c r="E12" s="31"/>
    </row>
    <row r="13" spans="2:10" ht="18.75" x14ac:dyDescent="0.3">
      <c r="B13" s="26" t="s">
        <v>140</v>
      </c>
      <c r="C13" s="105">
        <v>500</v>
      </c>
      <c r="D13" s="31"/>
      <c r="E13" s="31"/>
    </row>
    <row r="14" spans="2:10" ht="18.75" x14ac:dyDescent="0.3">
      <c r="B14" s="26" t="s">
        <v>144</v>
      </c>
      <c r="C14" s="105">
        <v>0</v>
      </c>
      <c r="D14" s="31"/>
      <c r="E14" s="31"/>
    </row>
    <row r="15" spans="2:10" ht="18.75" x14ac:dyDescent="0.3">
      <c r="B15" s="25" t="s">
        <v>141</v>
      </c>
      <c r="C15" s="107">
        <f>SUM(C11:C14)</f>
        <v>2216.5500000000002</v>
      </c>
      <c r="D15" s="31"/>
      <c r="E15" s="31"/>
    </row>
    <row r="16" spans="2:10" ht="18" x14ac:dyDescent="0.2">
      <c r="B16" s="31"/>
      <c r="C16" s="31"/>
      <c r="D16" s="31"/>
      <c r="E16" s="31"/>
    </row>
    <row r="17" spans="2:5" ht="37.5" x14ac:dyDescent="0.2">
      <c r="B17" s="61" t="s">
        <v>47</v>
      </c>
      <c r="C17" s="32" t="s">
        <v>48</v>
      </c>
      <c r="D17" s="61" t="s">
        <v>49</v>
      </c>
      <c r="E17" s="22" t="s">
        <v>143</v>
      </c>
    </row>
    <row r="18" spans="2:5" ht="16.5" customHeight="1" x14ac:dyDescent="0.25">
      <c r="B18" s="108" t="s">
        <v>236</v>
      </c>
      <c r="C18" s="109">
        <v>1.4999999999999999E-2</v>
      </c>
      <c r="D18" s="112">
        <v>26.34</v>
      </c>
      <c r="E18" s="165">
        <f>C18*D18*C10*12</f>
        <v>7112</v>
      </c>
    </row>
    <row r="19" spans="2:5" ht="15" customHeight="1" x14ac:dyDescent="0.25">
      <c r="B19" s="108" t="s">
        <v>142</v>
      </c>
      <c r="C19" s="109">
        <v>3.5999999999999999E-3</v>
      </c>
      <c r="D19" s="112">
        <v>26.34</v>
      </c>
      <c r="E19" s="165">
        <f>C19*D19*C15*24</f>
        <v>5044</v>
      </c>
    </row>
    <row r="20" spans="2:5" ht="15" customHeight="1" x14ac:dyDescent="0.25">
      <c r="B20" s="110" t="s">
        <v>21</v>
      </c>
      <c r="C20" s="111"/>
      <c r="D20" s="112"/>
      <c r="E20" s="166">
        <f>SUM(E18:E19)</f>
        <v>12156</v>
      </c>
    </row>
    <row r="21" spans="2:5" ht="14.25" customHeight="1" x14ac:dyDescent="0.2">
      <c r="B21" s="18"/>
      <c r="C21" s="18"/>
      <c r="D21" s="31"/>
      <c r="E21" s="31"/>
    </row>
    <row r="22" spans="2:5" ht="18.75" x14ac:dyDescent="0.2">
      <c r="B22" s="167" t="s">
        <v>289</v>
      </c>
      <c r="C22" s="168">
        <f>E20/11</f>
        <v>1105.0899999999999</v>
      </c>
    </row>
  </sheetData>
  <pageMargins left="0.7" right="0.7" top="0.75" bottom="0.75" header="0.3" footer="0.3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topLeftCell="A16" zoomScaleNormal="100" workbookViewId="0">
      <selection activeCell="C22" sqref="C22"/>
    </sheetView>
  </sheetViews>
  <sheetFormatPr defaultRowHeight="12.75" x14ac:dyDescent="0.2"/>
  <cols>
    <col min="1" max="1" width="8" customWidth="1"/>
    <col min="2" max="2" width="75.140625" customWidth="1"/>
    <col min="3" max="3" width="24.7109375" customWidth="1"/>
    <col min="4" max="4" width="16" customWidth="1"/>
    <col min="5" max="5" width="24.42578125" customWidth="1"/>
    <col min="6" max="6" width="20.85546875" customWidth="1"/>
  </cols>
  <sheetData>
    <row r="1" spans="2:6" x14ac:dyDescent="0.2">
      <c r="B1" s="2"/>
    </row>
    <row r="2" spans="2:6" ht="15.75" x14ac:dyDescent="0.2">
      <c r="D2" s="11" t="s">
        <v>14</v>
      </c>
      <c r="E2" s="14"/>
    </row>
    <row r="3" spans="2:6" ht="15.75" x14ac:dyDescent="0.2">
      <c r="B3" s="3"/>
      <c r="D3" s="11" t="s">
        <v>216</v>
      </c>
      <c r="E3" s="14"/>
    </row>
    <row r="5" spans="2:6" ht="18.75" x14ac:dyDescent="0.2">
      <c r="B5" s="54" t="s">
        <v>145</v>
      </c>
      <c r="C5" s="31"/>
      <c r="D5" s="31"/>
      <c r="E5" s="31"/>
      <c r="F5" s="31"/>
    </row>
    <row r="6" spans="2:6" ht="18" x14ac:dyDescent="0.2">
      <c r="B6" s="31"/>
      <c r="C6" s="31"/>
      <c r="D6" s="31"/>
      <c r="E6" s="31"/>
      <c r="F6" s="31"/>
    </row>
    <row r="7" spans="2:6" ht="37.5" x14ac:dyDescent="0.2">
      <c r="B7" s="21" t="s">
        <v>146</v>
      </c>
      <c r="C7" s="21" t="s">
        <v>243</v>
      </c>
      <c r="D7" s="22" t="s">
        <v>239</v>
      </c>
      <c r="E7" s="22" t="s">
        <v>147</v>
      </c>
      <c r="F7" s="22" t="s">
        <v>148</v>
      </c>
    </row>
    <row r="8" spans="2:6" ht="18.75" x14ac:dyDescent="0.3">
      <c r="B8" s="114" t="s">
        <v>50</v>
      </c>
      <c r="C8" s="99">
        <v>0</v>
      </c>
      <c r="D8" s="116">
        <v>12</v>
      </c>
      <c r="E8" s="99">
        <v>2.5</v>
      </c>
      <c r="F8" s="99">
        <f>C8*E8*D8</f>
        <v>0</v>
      </c>
    </row>
    <row r="9" spans="2:6" ht="18.75" x14ac:dyDescent="0.3">
      <c r="B9" s="114" t="s">
        <v>241</v>
      </c>
      <c r="C9" s="99">
        <v>0</v>
      </c>
      <c r="D9" s="116">
        <v>5</v>
      </c>
      <c r="E9" s="99">
        <v>2.5</v>
      </c>
      <c r="F9" s="99">
        <f>C9*E9*D9</f>
        <v>0</v>
      </c>
    </row>
    <row r="10" spans="2:6" ht="18.75" x14ac:dyDescent="0.3">
      <c r="B10" s="26" t="s">
        <v>237</v>
      </c>
      <c r="C10" s="27">
        <v>0</v>
      </c>
      <c r="D10" s="115">
        <v>12</v>
      </c>
      <c r="E10" s="27">
        <v>2.5</v>
      </c>
      <c r="F10" s="27">
        <f>C10*E10*D10</f>
        <v>0</v>
      </c>
    </row>
    <row r="11" spans="2:6" ht="18.75" x14ac:dyDescent="0.3">
      <c r="B11" s="25" t="s">
        <v>51</v>
      </c>
      <c r="C11" s="23">
        <f>SUM(C8:C10)</f>
        <v>0</v>
      </c>
      <c r="D11" s="24"/>
      <c r="E11" s="62"/>
      <c r="F11" s="63">
        <f>SUM(F8:F10)</f>
        <v>0</v>
      </c>
    </row>
    <row r="12" spans="2:6" ht="18" x14ac:dyDescent="0.2">
      <c r="B12" s="31"/>
      <c r="C12" s="31"/>
      <c r="D12" s="31"/>
      <c r="E12" s="31"/>
      <c r="F12" s="31"/>
    </row>
    <row r="13" spans="2:6" ht="18.75" x14ac:dyDescent="0.2">
      <c r="B13" s="54" t="s">
        <v>149</v>
      </c>
      <c r="C13" s="31"/>
      <c r="D13" s="31"/>
      <c r="E13" s="31"/>
      <c r="F13" s="31"/>
    </row>
    <row r="14" spans="2:6" ht="18.75" x14ac:dyDescent="0.2">
      <c r="B14" s="31"/>
      <c r="C14" s="113" t="s">
        <v>268</v>
      </c>
      <c r="D14" s="31"/>
      <c r="E14" s="31"/>
      <c r="F14" s="31"/>
    </row>
    <row r="15" spans="2:6" ht="18.75" x14ac:dyDescent="0.3">
      <c r="B15" s="26" t="s">
        <v>317</v>
      </c>
      <c r="C15" s="53"/>
      <c r="D15" s="27">
        <v>12000</v>
      </c>
      <c r="E15" s="31"/>
      <c r="F15" s="31"/>
    </row>
    <row r="16" spans="2:6" ht="18.75" x14ac:dyDescent="0.3">
      <c r="B16" s="26" t="s">
        <v>238</v>
      </c>
      <c r="C16" s="53">
        <v>12</v>
      </c>
      <c r="D16" s="27">
        <v>997</v>
      </c>
      <c r="E16" s="31"/>
      <c r="F16" s="31"/>
    </row>
    <row r="17" spans="2:6" ht="18.75" x14ac:dyDescent="0.3">
      <c r="B17" s="26" t="s">
        <v>240</v>
      </c>
      <c r="C17" s="53">
        <v>12</v>
      </c>
      <c r="D17" s="27">
        <v>2100</v>
      </c>
      <c r="E17" s="31"/>
      <c r="F17" s="31"/>
    </row>
    <row r="18" spans="2:6" ht="18.75" x14ac:dyDescent="0.3">
      <c r="B18" s="26"/>
      <c r="C18" s="27"/>
      <c r="D18" s="27"/>
      <c r="E18" s="31"/>
      <c r="F18" s="31"/>
    </row>
    <row r="19" spans="2:6" ht="18.75" x14ac:dyDescent="0.3">
      <c r="B19" s="25" t="s">
        <v>150</v>
      </c>
      <c r="C19" s="23"/>
      <c r="D19" s="23">
        <f>SUM(D15:D18)</f>
        <v>15097</v>
      </c>
      <c r="E19" s="31"/>
      <c r="F19" s="31"/>
    </row>
    <row r="20" spans="2:6" ht="18" x14ac:dyDescent="0.2">
      <c r="B20" s="31"/>
      <c r="C20" s="31"/>
      <c r="D20" s="31"/>
      <c r="E20" s="31"/>
      <c r="F20" s="31"/>
    </row>
    <row r="21" spans="2:6" ht="18.75" x14ac:dyDescent="0.2">
      <c r="B21" s="8"/>
      <c r="C21" s="31"/>
      <c r="D21" s="31"/>
      <c r="E21" s="31"/>
      <c r="F21" s="31"/>
    </row>
    <row r="22" spans="2:6" ht="37.5" x14ac:dyDescent="0.2">
      <c r="B22" s="141" t="s">
        <v>288</v>
      </c>
      <c r="C22" s="43">
        <f>C24/11</f>
        <v>1372.45</v>
      </c>
      <c r="D22" s="31"/>
      <c r="E22" s="31"/>
      <c r="F22" s="31"/>
    </row>
    <row r="23" spans="2:6" ht="18.75" x14ac:dyDescent="0.2">
      <c r="B23" s="8"/>
      <c r="C23" s="43"/>
      <c r="D23" s="31"/>
      <c r="E23" s="31"/>
      <c r="F23" s="31"/>
    </row>
    <row r="24" spans="2:6" ht="37.5" x14ac:dyDescent="0.2">
      <c r="B24" s="141" t="s">
        <v>287</v>
      </c>
      <c r="C24" s="43">
        <f>D19+F11</f>
        <v>15097</v>
      </c>
      <c r="D24" s="31"/>
      <c r="E24" s="31"/>
      <c r="F24" s="31"/>
    </row>
    <row r="25" spans="2:6" ht="18.75" x14ac:dyDescent="0.2">
      <c r="B25" s="8"/>
      <c r="C25" s="31"/>
      <c r="D25" s="31"/>
      <c r="E25" s="31"/>
      <c r="F25" s="31"/>
    </row>
    <row r="26" spans="2:6" ht="18" x14ac:dyDescent="0.2">
      <c r="B26" s="31"/>
      <c r="C26" s="31"/>
      <c r="D26" s="31"/>
      <c r="E26" s="31"/>
      <c r="F26" s="31"/>
    </row>
    <row r="27" spans="2:6" ht="18.75" x14ac:dyDescent="0.2">
      <c r="B27" s="8" t="s">
        <v>151</v>
      </c>
      <c r="C27" s="31"/>
      <c r="D27" s="31"/>
      <c r="E27" s="31"/>
      <c r="F27" s="31"/>
    </row>
    <row r="28" spans="2:6" ht="18" x14ac:dyDescent="0.2">
      <c r="B28" s="31"/>
      <c r="C28" s="31"/>
      <c r="D28" s="31"/>
      <c r="E28" s="31"/>
      <c r="F28" s="31"/>
    </row>
    <row r="29" spans="2:6" ht="37.5" x14ac:dyDescent="0.2">
      <c r="B29" s="21" t="s">
        <v>38</v>
      </c>
      <c r="C29" s="21" t="s">
        <v>100</v>
      </c>
      <c r="D29" s="22" t="s">
        <v>91</v>
      </c>
      <c r="E29" s="22" t="s">
        <v>93</v>
      </c>
      <c r="F29" s="31"/>
    </row>
    <row r="30" spans="2:6" ht="18.75" x14ac:dyDescent="0.3">
      <c r="B30" s="26" t="s">
        <v>152</v>
      </c>
      <c r="C30" s="117">
        <v>6</v>
      </c>
      <c r="D30" s="26" t="s">
        <v>154</v>
      </c>
      <c r="E30" s="27">
        <v>0</v>
      </c>
      <c r="F30" s="31"/>
    </row>
    <row r="31" spans="2:6" ht="18.75" x14ac:dyDescent="0.3">
      <c r="B31" s="26" t="s">
        <v>153</v>
      </c>
      <c r="C31" s="117">
        <v>1</v>
      </c>
      <c r="D31" s="26" t="s">
        <v>103</v>
      </c>
      <c r="E31" s="27">
        <v>0</v>
      </c>
      <c r="F31" s="31"/>
    </row>
    <row r="32" spans="2:6" ht="18.75" x14ac:dyDescent="0.3">
      <c r="B32" s="25" t="s">
        <v>94</v>
      </c>
      <c r="C32" s="52"/>
      <c r="D32" s="24"/>
      <c r="E32" s="23">
        <f>SUM(E30:E31)</f>
        <v>0</v>
      </c>
      <c r="F32" s="31"/>
    </row>
    <row r="33" spans="2:6" ht="12.75" customHeight="1" x14ac:dyDescent="0.2">
      <c r="B33" s="31"/>
      <c r="C33" s="31"/>
      <c r="D33" s="31"/>
      <c r="E33" s="31"/>
      <c r="F33" s="31"/>
    </row>
  </sheetData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5"/>
  <sheetViews>
    <sheetView view="pageBreakPreview" zoomScale="60" zoomScaleNormal="100" workbookViewId="0">
      <selection activeCell="B48" sqref="B48"/>
    </sheetView>
  </sheetViews>
  <sheetFormatPr defaultRowHeight="12.75" x14ac:dyDescent="0.2"/>
  <cols>
    <col min="2" max="2" width="128.28515625" customWidth="1"/>
    <col min="3" max="3" width="74" customWidth="1"/>
    <col min="4" max="4" width="28" customWidth="1"/>
  </cols>
  <sheetData>
    <row r="4" spans="2:5" ht="15.75" x14ac:dyDescent="0.2">
      <c r="C4" s="64" t="s">
        <v>15</v>
      </c>
    </row>
    <row r="5" spans="2:5" ht="15.75" x14ac:dyDescent="0.2">
      <c r="B5" s="2"/>
      <c r="C5" s="64" t="s">
        <v>231</v>
      </c>
    </row>
    <row r="7" spans="2:5" ht="23.25" x14ac:dyDescent="0.2">
      <c r="B7" s="207" t="s">
        <v>242</v>
      </c>
      <c r="C7" s="207"/>
      <c r="D7" s="65"/>
      <c r="E7" s="14"/>
    </row>
    <row r="8" spans="2:5" ht="23.25" x14ac:dyDescent="0.2">
      <c r="B8" s="65"/>
      <c r="C8" s="65"/>
      <c r="D8" s="65"/>
      <c r="E8" s="14"/>
    </row>
    <row r="9" spans="2:5" ht="23.25" x14ac:dyDescent="0.35">
      <c r="B9" s="66" t="s">
        <v>155</v>
      </c>
      <c r="C9" s="67"/>
      <c r="D9" s="68"/>
      <c r="E9" s="14"/>
    </row>
    <row r="10" spans="2:5" ht="23.25" x14ac:dyDescent="0.35">
      <c r="B10" s="66" t="s">
        <v>52</v>
      </c>
      <c r="C10" s="67"/>
      <c r="D10" s="68"/>
      <c r="E10" s="14"/>
    </row>
    <row r="11" spans="2:5" ht="23.25" x14ac:dyDescent="0.35">
      <c r="B11" s="66" t="s">
        <v>157</v>
      </c>
      <c r="C11" s="67"/>
      <c r="D11" s="68"/>
      <c r="E11" s="14"/>
    </row>
    <row r="12" spans="2:5" ht="23.25" x14ac:dyDescent="0.35">
      <c r="B12" s="66" t="s">
        <v>269</v>
      </c>
      <c r="C12" s="67"/>
      <c r="D12" s="68"/>
      <c r="E12" s="14"/>
    </row>
    <row r="13" spans="2:5" ht="23.25" x14ac:dyDescent="0.35">
      <c r="B13" s="66" t="s">
        <v>270</v>
      </c>
      <c r="C13" s="69">
        <v>0</v>
      </c>
      <c r="D13" s="68"/>
      <c r="E13" s="14"/>
    </row>
    <row r="14" spans="2:5" ht="23.25" x14ac:dyDescent="0.3">
      <c r="B14" s="70" t="s">
        <v>156</v>
      </c>
      <c r="C14" s="71">
        <v>0</v>
      </c>
      <c r="D14" s="68"/>
      <c r="E14" s="14"/>
    </row>
    <row r="15" spans="2:5" ht="23.25" x14ac:dyDescent="0.2">
      <c r="B15" s="72"/>
      <c r="C15" s="73"/>
      <c r="D15" s="74"/>
      <c r="E15" s="14"/>
    </row>
    <row r="16" spans="2:5" ht="22.5" x14ac:dyDescent="0.2">
      <c r="B16" s="75" t="s">
        <v>158</v>
      </c>
      <c r="C16" s="75" t="s">
        <v>100</v>
      </c>
      <c r="D16" s="75" t="s">
        <v>159</v>
      </c>
      <c r="E16" s="14"/>
    </row>
    <row r="17" spans="2:5" ht="23.25" x14ac:dyDescent="0.35">
      <c r="B17" s="76" t="s">
        <v>160</v>
      </c>
      <c r="C17" s="77"/>
      <c r="D17" s="78">
        <v>0</v>
      </c>
      <c r="E17" s="14"/>
    </row>
    <row r="18" spans="2:5" ht="23.25" x14ac:dyDescent="0.35">
      <c r="B18" s="79" t="s">
        <v>53</v>
      </c>
      <c r="C18" s="77"/>
      <c r="D18" s="78">
        <v>0</v>
      </c>
      <c r="E18" s="14"/>
    </row>
    <row r="19" spans="2:5" ht="23.25" x14ac:dyDescent="0.35">
      <c r="B19" s="76" t="s">
        <v>54</v>
      </c>
      <c r="C19" s="77"/>
      <c r="D19" s="78">
        <v>0</v>
      </c>
      <c r="E19" s="14"/>
    </row>
    <row r="20" spans="2:5" ht="23.25" x14ac:dyDescent="0.35">
      <c r="B20" s="76" t="s">
        <v>161</v>
      </c>
      <c r="C20" s="77"/>
      <c r="D20" s="78">
        <v>0</v>
      </c>
      <c r="E20" s="14"/>
    </row>
    <row r="21" spans="2:5" ht="23.25" x14ac:dyDescent="0.35">
      <c r="B21" s="76" t="s">
        <v>162</v>
      </c>
      <c r="C21" s="80"/>
      <c r="D21" s="78">
        <v>0</v>
      </c>
      <c r="E21" s="14"/>
    </row>
    <row r="22" spans="2:5" ht="23.25" x14ac:dyDescent="0.3">
      <c r="B22" s="81" t="s">
        <v>163</v>
      </c>
      <c r="C22" s="80"/>
      <c r="D22" s="82">
        <f>SUM(D17:D21)</f>
        <v>0</v>
      </c>
      <c r="E22" s="14"/>
    </row>
    <row r="23" spans="2:5" ht="30" customHeight="1" x14ac:dyDescent="0.3">
      <c r="B23" s="83"/>
      <c r="C23" s="84"/>
      <c r="D23" s="85"/>
      <c r="E23" s="14"/>
    </row>
    <row r="24" spans="2:5" ht="22.5" x14ac:dyDescent="0.3">
      <c r="B24" s="86" t="s">
        <v>264</v>
      </c>
      <c r="C24" s="82"/>
      <c r="D24" s="82">
        <f>C14+D22</f>
        <v>0</v>
      </c>
      <c r="E24" s="14"/>
    </row>
    <row r="25" spans="2:5" ht="23.25" x14ac:dyDescent="0.2">
      <c r="B25" s="65"/>
      <c r="C25" s="65"/>
      <c r="D25" s="65"/>
      <c r="E25" s="14"/>
    </row>
    <row r="26" spans="2:5" ht="23.25" x14ac:dyDescent="0.2">
      <c r="B26" s="87" t="s">
        <v>265</v>
      </c>
      <c r="C26" s="65"/>
      <c r="D26" s="65"/>
      <c r="E26" s="14"/>
    </row>
    <row r="27" spans="2:5" ht="23.25" x14ac:dyDescent="0.2">
      <c r="B27" s="65"/>
      <c r="C27" s="65"/>
      <c r="D27" s="65"/>
      <c r="E27" s="14"/>
    </row>
    <row r="28" spans="2:5" ht="23.25" x14ac:dyDescent="0.2">
      <c r="B28" s="75" t="s">
        <v>166</v>
      </c>
      <c r="C28" s="88" t="s">
        <v>167</v>
      </c>
      <c r="D28" s="65"/>
      <c r="E28" s="14"/>
    </row>
    <row r="29" spans="2:5" ht="23.25" x14ac:dyDescent="0.2">
      <c r="B29" s="89" t="s">
        <v>164</v>
      </c>
      <c r="C29" s="90" t="s">
        <v>55</v>
      </c>
      <c r="D29" s="65"/>
      <c r="E29" s="14"/>
    </row>
    <row r="30" spans="2:5" ht="46.5" x14ac:dyDescent="0.2">
      <c r="B30" s="89" t="s">
        <v>165</v>
      </c>
      <c r="C30" s="90" t="s">
        <v>55</v>
      </c>
      <c r="D30" s="65"/>
      <c r="E30" s="14"/>
    </row>
    <row r="31" spans="2:5" ht="23.25" x14ac:dyDescent="0.2">
      <c r="B31" s="89" t="s">
        <v>169</v>
      </c>
      <c r="C31" s="90" t="s">
        <v>56</v>
      </c>
      <c r="D31" s="65"/>
      <c r="E31" s="14"/>
    </row>
    <row r="32" spans="2:5" ht="26.25" customHeight="1" x14ac:dyDescent="0.2">
      <c r="B32" s="89" t="s">
        <v>170</v>
      </c>
      <c r="C32" s="90" t="s">
        <v>56</v>
      </c>
      <c r="D32" s="65"/>
      <c r="E32" s="14"/>
    </row>
    <row r="33" spans="2:5" ht="23.25" x14ac:dyDescent="0.35">
      <c r="B33" s="91" t="s">
        <v>171</v>
      </c>
      <c r="C33" s="90" t="s">
        <v>55</v>
      </c>
      <c r="D33" s="65"/>
      <c r="E33" s="14"/>
    </row>
    <row r="34" spans="2:5" ht="23.25" x14ac:dyDescent="0.35">
      <c r="B34" s="91" t="s">
        <v>172</v>
      </c>
      <c r="C34" s="90" t="s">
        <v>55</v>
      </c>
      <c r="D34" s="65"/>
      <c r="E34" s="14"/>
    </row>
    <row r="35" spans="2:5" ht="23.25" x14ac:dyDescent="0.35">
      <c r="B35" s="91" t="s">
        <v>173</v>
      </c>
      <c r="C35" s="92" t="s">
        <v>168</v>
      </c>
      <c r="D35" s="65"/>
      <c r="E35" s="14"/>
    </row>
    <row r="36" spans="2:5" ht="23.25" x14ac:dyDescent="0.35">
      <c r="B36" s="91" t="s">
        <v>174</v>
      </c>
      <c r="C36" s="92" t="s">
        <v>168</v>
      </c>
      <c r="D36" s="65"/>
      <c r="E36" s="14"/>
    </row>
    <row r="37" spans="2:5" ht="46.5" x14ac:dyDescent="0.35">
      <c r="B37" s="91" t="s">
        <v>175</v>
      </c>
      <c r="C37" s="92" t="s">
        <v>168</v>
      </c>
      <c r="D37" s="65"/>
      <c r="E37" s="14"/>
    </row>
    <row r="38" spans="2:5" ht="46.5" x14ac:dyDescent="0.35">
      <c r="B38" s="91" t="s">
        <v>176</v>
      </c>
      <c r="C38" s="92" t="s">
        <v>168</v>
      </c>
      <c r="D38" s="65"/>
      <c r="E38" s="14"/>
    </row>
    <row r="39" spans="2:5" ht="67.5" customHeight="1" x14ac:dyDescent="0.35">
      <c r="B39" s="91" t="s">
        <v>177</v>
      </c>
      <c r="C39" s="92" t="s">
        <v>168</v>
      </c>
      <c r="D39" s="65"/>
      <c r="E39" s="14"/>
    </row>
    <row r="40" spans="2:5" ht="72.75" customHeight="1" x14ac:dyDescent="0.35">
      <c r="B40" s="91" t="s">
        <v>178</v>
      </c>
      <c r="C40" s="92" t="s">
        <v>168</v>
      </c>
      <c r="D40" s="65"/>
      <c r="E40" s="14"/>
    </row>
    <row r="41" spans="2:5" ht="51" customHeight="1" x14ac:dyDescent="0.35">
      <c r="B41" s="91" t="s">
        <v>179</v>
      </c>
      <c r="C41" s="92" t="s">
        <v>168</v>
      </c>
      <c r="D41" s="65"/>
      <c r="E41" s="14"/>
    </row>
    <row r="42" spans="2:5" ht="46.5" x14ac:dyDescent="0.35">
      <c r="B42" s="91" t="s">
        <v>180</v>
      </c>
      <c r="C42" s="92" t="s">
        <v>168</v>
      </c>
      <c r="D42" s="65"/>
      <c r="E42" s="14"/>
    </row>
    <row r="43" spans="2:5" ht="25.5" customHeight="1" x14ac:dyDescent="0.35">
      <c r="B43" s="91" t="s">
        <v>181</v>
      </c>
      <c r="C43" s="92" t="s">
        <v>168</v>
      </c>
      <c r="D43" s="65"/>
      <c r="E43" s="14"/>
    </row>
    <row r="44" spans="2:5" ht="46.5" x14ac:dyDescent="0.35">
      <c r="B44" s="91" t="s">
        <v>182</v>
      </c>
      <c r="C44" s="92" t="s">
        <v>168</v>
      </c>
      <c r="D44" s="65"/>
      <c r="E44" s="14"/>
    </row>
    <row r="45" spans="2:5" ht="23.25" x14ac:dyDescent="0.35">
      <c r="B45" s="91" t="s">
        <v>183</v>
      </c>
      <c r="C45" s="92" t="s">
        <v>168</v>
      </c>
      <c r="D45" s="65"/>
      <c r="E45" s="14"/>
    </row>
    <row r="46" spans="2:5" ht="69" customHeight="1" x14ac:dyDescent="0.35">
      <c r="B46" s="91" t="s">
        <v>184</v>
      </c>
      <c r="C46" s="92" t="s">
        <v>168</v>
      </c>
      <c r="D46" s="65"/>
      <c r="E46" s="14"/>
    </row>
    <row r="47" spans="2:5" ht="23.25" x14ac:dyDescent="0.3">
      <c r="B47" s="205" t="s">
        <v>271</v>
      </c>
      <c r="C47" s="206"/>
      <c r="D47" s="65"/>
      <c r="E47" s="14"/>
    </row>
    <row r="48" spans="2:5" ht="46.5" x14ac:dyDescent="0.2">
      <c r="B48" s="89" t="s">
        <v>185</v>
      </c>
      <c r="C48" s="92" t="s">
        <v>168</v>
      </c>
      <c r="D48" s="65"/>
      <c r="E48" s="14"/>
    </row>
    <row r="49" spans="2:5" ht="23.25" x14ac:dyDescent="0.2">
      <c r="B49" s="89" t="s">
        <v>186</v>
      </c>
      <c r="C49" s="92" t="s">
        <v>168</v>
      </c>
      <c r="D49" s="65"/>
      <c r="E49" s="14"/>
    </row>
    <row r="50" spans="2:5" ht="26.25" customHeight="1" x14ac:dyDescent="0.2">
      <c r="B50" s="89" t="s">
        <v>187</v>
      </c>
      <c r="C50" s="92" t="s">
        <v>168</v>
      </c>
      <c r="D50" s="65"/>
      <c r="E50" s="14"/>
    </row>
    <row r="51" spans="2:5" ht="75" customHeight="1" x14ac:dyDescent="0.2">
      <c r="B51" s="89" t="s">
        <v>188</v>
      </c>
      <c r="C51" s="92" t="s">
        <v>168</v>
      </c>
      <c r="D51" s="65"/>
      <c r="E51" s="14"/>
    </row>
    <row r="52" spans="2:5" ht="46.5" x14ac:dyDescent="0.2">
      <c r="B52" s="89" t="s">
        <v>189</v>
      </c>
      <c r="C52" s="92" t="s">
        <v>168</v>
      </c>
      <c r="D52" s="65"/>
      <c r="E52" s="14"/>
    </row>
    <row r="53" spans="2:5" ht="46.5" x14ac:dyDescent="0.2">
      <c r="B53" s="89" t="s">
        <v>190</v>
      </c>
      <c r="C53" s="92" t="s">
        <v>168</v>
      </c>
      <c r="D53" s="65"/>
      <c r="E53" s="14"/>
    </row>
    <row r="54" spans="2:5" ht="23.25" x14ac:dyDescent="0.2">
      <c r="B54" s="65"/>
      <c r="C54" s="65"/>
      <c r="D54" s="65"/>
      <c r="E54" s="14"/>
    </row>
    <row r="55" spans="2:5" ht="23.25" x14ac:dyDescent="0.2">
      <c r="B55" s="87"/>
      <c r="C55" s="65"/>
      <c r="D55" s="65"/>
      <c r="E55" s="14"/>
    </row>
  </sheetData>
  <mergeCells count="2">
    <mergeCell ref="B47:C47"/>
    <mergeCell ref="B7:C7"/>
  </mergeCells>
  <pageMargins left="0.7" right="0.7" top="0.75" bottom="0.75" header="0.3" footer="0.3"/>
  <pageSetup paperSize="9" scale="3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8"/>
  <sheetViews>
    <sheetView view="pageBreakPreview" topLeftCell="A46" zoomScale="60" zoomScaleNormal="100" workbookViewId="0">
      <selection activeCell="C38" sqref="C38"/>
    </sheetView>
  </sheetViews>
  <sheetFormatPr defaultRowHeight="12.75" x14ac:dyDescent="0.2"/>
  <cols>
    <col min="2" max="2" width="107" customWidth="1"/>
    <col min="3" max="3" width="41.85546875" customWidth="1"/>
    <col min="4" max="4" width="29.28515625" customWidth="1"/>
  </cols>
  <sheetData>
    <row r="3" spans="2:4" ht="15.75" x14ac:dyDescent="0.2">
      <c r="B3" s="11"/>
      <c r="C3" s="11" t="s">
        <v>16</v>
      </c>
      <c r="D3" s="16"/>
    </row>
    <row r="4" spans="2:4" ht="15.75" x14ac:dyDescent="0.2">
      <c r="B4" s="14"/>
      <c r="C4" s="11" t="s">
        <v>231</v>
      </c>
      <c r="D4" s="16"/>
    </row>
    <row r="5" spans="2:4" ht="15.75" x14ac:dyDescent="0.2">
      <c r="B5" s="14"/>
      <c r="C5" s="11"/>
      <c r="D5" s="16"/>
    </row>
    <row r="6" spans="2:4" ht="23.25" x14ac:dyDescent="0.2">
      <c r="B6" s="87" t="s">
        <v>191</v>
      </c>
      <c r="C6" s="65"/>
      <c r="D6" s="65"/>
    </row>
    <row r="7" spans="2:4" ht="23.25" x14ac:dyDescent="0.2">
      <c r="B7" s="65"/>
      <c r="C7" s="65"/>
      <c r="D7" s="65"/>
    </row>
    <row r="8" spans="2:4" ht="23.25" x14ac:dyDescent="0.35">
      <c r="B8" s="93" t="s">
        <v>193</v>
      </c>
      <c r="C8" s="77"/>
      <c r="D8" s="68"/>
    </row>
    <row r="9" spans="2:4" ht="23.25" x14ac:dyDescent="0.35">
      <c r="B9" s="93" t="s">
        <v>57</v>
      </c>
      <c r="C9" s="77"/>
      <c r="D9" s="68"/>
    </row>
    <row r="10" spans="2:4" ht="23.25" x14ac:dyDescent="0.35">
      <c r="B10" s="93" t="s">
        <v>194</v>
      </c>
      <c r="C10" s="77"/>
      <c r="D10" s="68"/>
    </row>
    <row r="11" spans="2:4" ht="23.25" x14ac:dyDescent="0.35">
      <c r="B11" s="93" t="s">
        <v>76</v>
      </c>
      <c r="C11" s="77"/>
      <c r="D11" s="68"/>
    </row>
    <row r="12" spans="2:4" ht="23.25" x14ac:dyDescent="0.35">
      <c r="B12" s="93" t="s">
        <v>223</v>
      </c>
      <c r="C12" s="78">
        <v>0</v>
      </c>
      <c r="D12" s="68"/>
    </row>
    <row r="13" spans="2:4" ht="23.25" x14ac:dyDescent="0.3">
      <c r="B13" s="94" t="s">
        <v>27</v>
      </c>
      <c r="C13" s="82">
        <v>0</v>
      </c>
      <c r="D13" s="68"/>
    </row>
    <row r="14" spans="2:4" ht="23.25" x14ac:dyDescent="0.2">
      <c r="B14" s="72"/>
      <c r="C14" s="73"/>
      <c r="D14" s="74"/>
    </row>
    <row r="15" spans="2:4" ht="22.5" x14ac:dyDescent="0.2">
      <c r="B15" s="75" t="s">
        <v>28</v>
      </c>
      <c r="C15" s="75" t="s">
        <v>100</v>
      </c>
      <c r="D15" s="75" t="s">
        <v>192</v>
      </c>
    </row>
    <row r="16" spans="2:4" ht="23.25" x14ac:dyDescent="0.35">
      <c r="B16" s="93" t="s">
        <v>160</v>
      </c>
      <c r="C16" s="77">
        <v>0</v>
      </c>
      <c r="D16" s="78">
        <v>0</v>
      </c>
    </row>
    <row r="17" spans="2:4" ht="23.25" x14ac:dyDescent="0.35">
      <c r="B17" s="93" t="s">
        <v>230</v>
      </c>
      <c r="C17" s="77">
        <v>4</v>
      </c>
      <c r="D17" s="78">
        <v>0</v>
      </c>
    </row>
    <row r="18" spans="2:4" ht="23.25" x14ac:dyDescent="0.35">
      <c r="B18" s="93" t="s">
        <v>53</v>
      </c>
      <c r="C18" s="77">
        <v>4</v>
      </c>
      <c r="D18" s="78">
        <v>0</v>
      </c>
    </row>
    <row r="19" spans="2:4" ht="23.25" x14ac:dyDescent="0.35">
      <c r="B19" s="93" t="s">
        <v>58</v>
      </c>
      <c r="C19" s="77">
        <v>4</v>
      </c>
      <c r="D19" s="78">
        <v>0</v>
      </c>
    </row>
    <row r="20" spans="2:4" ht="23.25" x14ac:dyDescent="0.35">
      <c r="B20" s="93" t="s">
        <v>162</v>
      </c>
      <c r="C20" s="80"/>
      <c r="D20" s="78">
        <v>0</v>
      </c>
    </row>
    <row r="21" spans="2:4" ht="23.25" x14ac:dyDescent="0.3">
      <c r="B21" s="94" t="s">
        <v>30</v>
      </c>
      <c r="C21" s="95"/>
      <c r="D21" s="82">
        <f>SUM(D16:D20)</f>
        <v>0</v>
      </c>
    </row>
    <row r="22" spans="2:4" ht="23.25" x14ac:dyDescent="0.2">
      <c r="B22" s="65"/>
      <c r="C22" s="65"/>
      <c r="D22" s="65"/>
    </row>
    <row r="23" spans="2:4" ht="23.25" x14ac:dyDescent="0.2">
      <c r="B23" s="65"/>
      <c r="C23" s="65"/>
      <c r="D23" s="65"/>
    </row>
    <row r="24" spans="2:4" ht="22.5" x14ac:dyDescent="0.2">
      <c r="B24" s="96" t="s">
        <v>195</v>
      </c>
      <c r="C24" s="96"/>
      <c r="D24" s="97">
        <f>C13+D21</f>
        <v>0</v>
      </c>
    </row>
    <row r="25" spans="2:4" ht="23.25" x14ac:dyDescent="0.2">
      <c r="B25" s="65"/>
      <c r="C25" s="65"/>
      <c r="D25" s="65"/>
    </row>
    <row r="26" spans="2:4" ht="23.25" x14ac:dyDescent="0.2">
      <c r="B26" s="65"/>
      <c r="C26" s="98"/>
      <c r="D26" s="65"/>
    </row>
    <row r="27" spans="2:4" ht="23.25" x14ac:dyDescent="0.2">
      <c r="B27" s="87" t="s">
        <v>197</v>
      </c>
      <c r="C27" s="65"/>
      <c r="D27" s="65"/>
    </row>
    <row r="28" spans="2:4" ht="23.25" x14ac:dyDescent="0.2">
      <c r="B28" s="65"/>
      <c r="C28" s="65"/>
      <c r="D28" s="65"/>
    </row>
    <row r="29" spans="2:4" ht="23.25" x14ac:dyDescent="0.2">
      <c r="B29" s="75" t="s">
        <v>59</v>
      </c>
      <c r="C29" s="88" t="s">
        <v>196</v>
      </c>
      <c r="D29" s="65"/>
    </row>
    <row r="30" spans="2:4" ht="46.5" x14ac:dyDescent="0.2">
      <c r="B30" s="89" t="s">
        <v>198</v>
      </c>
      <c r="C30" s="90" t="s">
        <v>55</v>
      </c>
      <c r="D30" s="65"/>
    </row>
    <row r="31" spans="2:4" ht="46.5" x14ac:dyDescent="0.2">
      <c r="B31" s="89" t="s">
        <v>199</v>
      </c>
      <c r="C31" s="90" t="s">
        <v>55</v>
      </c>
      <c r="D31" s="65"/>
    </row>
    <row r="32" spans="2:4" ht="23.25" x14ac:dyDescent="0.2">
      <c r="B32" s="89" t="s">
        <v>200</v>
      </c>
      <c r="C32" s="90" t="s">
        <v>56</v>
      </c>
      <c r="D32" s="65"/>
    </row>
    <row r="33" spans="2:4" ht="46.5" x14ac:dyDescent="0.2">
      <c r="B33" s="89" t="s">
        <v>201</v>
      </c>
      <c r="C33" s="90" t="s">
        <v>56</v>
      </c>
      <c r="D33" s="65"/>
    </row>
    <row r="34" spans="2:4" ht="23.25" x14ac:dyDescent="0.2">
      <c r="B34" s="89" t="s">
        <v>202</v>
      </c>
      <c r="C34" s="90" t="s">
        <v>55</v>
      </c>
      <c r="D34" s="65"/>
    </row>
    <row r="35" spans="2:4" ht="23.25" x14ac:dyDescent="0.2">
      <c r="B35" s="89" t="s">
        <v>203</v>
      </c>
      <c r="C35" s="90" t="s">
        <v>55</v>
      </c>
      <c r="D35" s="65"/>
    </row>
    <row r="36" spans="2:4" ht="23.25" x14ac:dyDescent="0.2">
      <c r="B36" s="89" t="s">
        <v>204</v>
      </c>
      <c r="C36" s="92" t="s">
        <v>168</v>
      </c>
      <c r="D36" s="65"/>
    </row>
    <row r="37" spans="2:4" ht="23.25" x14ac:dyDescent="0.2">
      <c r="B37" s="89" t="s">
        <v>174</v>
      </c>
      <c r="C37" s="92" t="s">
        <v>168</v>
      </c>
      <c r="D37" s="65"/>
    </row>
    <row r="38" spans="2:4" ht="46.5" x14ac:dyDescent="0.2">
      <c r="B38" s="89" t="s">
        <v>205</v>
      </c>
      <c r="C38" s="92" t="s">
        <v>168</v>
      </c>
      <c r="D38" s="65"/>
    </row>
    <row r="39" spans="2:4" ht="46.5" x14ac:dyDescent="0.2">
      <c r="B39" s="89" t="s">
        <v>206</v>
      </c>
      <c r="C39" s="92" t="s">
        <v>168</v>
      </c>
      <c r="D39" s="65"/>
    </row>
    <row r="40" spans="2:4" ht="69.75" x14ac:dyDescent="0.2">
      <c r="B40" s="89" t="s">
        <v>207</v>
      </c>
      <c r="C40" s="92" t="s">
        <v>168</v>
      </c>
      <c r="D40" s="65"/>
    </row>
    <row r="41" spans="2:4" ht="69.75" x14ac:dyDescent="0.2">
      <c r="B41" s="89" t="s">
        <v>208</v>
      </c>
      <c r="C41" s="92" t="s">
        <v>168</v>
      </c>
      <c r="D41" s="65"/>
    </row>
    <row r="42" spans="2:4" ht="69.75" x14ac:dyDescent="0.2">
      <c r="B42" s="89" t="s">
        <v>209</v>
      </c>
      <c r="C42" s="92" t="s">
        <v>168</v>
      </c>
      <c r="D42" s="65"/>
    </row>
    <row r="43" spans="2:4" ht="46.5" x14ac:dyDescent="0.2">
      <c r="B43" s="89" t="s">
        <v>210</v>
      </c>
      <c r="C43" s="92" t="s">
        <v>168</v>
      </c>
      <c r="D43" s="65"/>
    </row>
    <row r="44" spans="2:4" ht="46.5" x14ac:dyDescent="0.2">
      <c r="B44" s="89" t="s">
        <v>211</v>
      </c>
      <c r="C44" s="92" t="s">
        <v>168</v>
      </c>
      <c r="D44" s="65"/>
    </row>
    <row r="45" spans="2:4" ht="47.25" customHeight="1" x14ac:dyDescent="0.2">
      <c r="B45" s="89" t="s">
        <v>212</v>
      </c>
      <c r="C45" s="92" t="s">
        <v>168</v>
      </c>
      <c r="D45" s="65"/>
    </row>
    <row r="46" spans="2:4" ht="23.25" x14ac:dyDescent="0.2">
      <c r="B46" s="89" t="s">
        <v>213</v>
      </c>
      <c r="C46" s="92" t="s">
        <v>168</v>
      </c>
      <c r="D46" s="65"/>
    </row>
    <row r="47" spans="2:4" ht="69.75" x14ac:dyDescent="0.2">
      <c r="B47" s="89" t="s">
        <v>214</v>
      </c>
      <c r="C47" s="92" t="s">
        <v>168</v>
      </c>
      <c r="D47" s="65"/>
    </row>
    <row r="48" spans="2:4" ht="23.25" x14ac:dyDescent="0.2">
      <c r="B48" s="65"/>
      <c r="C48" s="65"/>
      <c r="D48" s="65"/>
    </row>
  </sheetData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6"/>
  <sheetViews>
    <sheetView topLeftCell="A7" zoomScaleNormal="100" workbookViewId="0">
      <selection activeCell="E4" sqref="E4"/>
    </sheetView>
  </sheetViews>
  <sheetFormatPr defaultRowHeight="12.75" x14ac:dyDescent="0.2"/>
  <cols>
    <col min="2" max="2" width="22.5703125" customWidth="1"/>
    <col min="3" max="3" width="14.42578125" customWidth="1"/>
    <col min="4" max="4" width="20" customWidth="1"/>
    <col min="5" max="5" width="19" customWidth="1"/>
    <col min="6" max="6" width="16.7109375" customWidth="1"/>
    <col min="7" max="7" width="13.28515625" customWidth="1"/>
    <col min="8" max="8" width="16.7109375" customWidth="1"/>
    <col min="10" max="10" width="9.42578125" customWidth="1"/>
  </cols>
  <sheetData>
    <row r="4" spans="2:8" ht="15.75" x14ac:dyDescent="0.2">
      <c r="F4" s="6" t="s">
        <v>326</v>
      </c>
      <c r="G4" s="11"/>
      <c r="H4" s="11"/>
    </row>
    <row r="5" spans="2:8" ht="15.75" x14ac:dyDescent="0.2">
      <c r="F5" s="6" t="s">
        <v>216</v>
      </c>
      <c r="G5" s="11"/>
      <c r="H5" s="11"/>
    </row>
    <row r="6" spans="2:8" ht="20.25" x14ac:dyDescent="0.2">
      <c r="B6" s="195" t="s">
        <v>19</v>
      </c>
      <c r="C6" s="195"/>
      <c r="D6" s="195"/>
      <c r="E6" s="195"/>
      <c r="F6" s="195"/>
      <c r="G6" s="14"/>
      <c r="H6" s="14"/>
    </row>
    <row r="7" spans="2:8" ht="15" x14ac:dyDescent="0.2">
      <c r="B7" s="14"/>
      <c r="C7" s="14"/>
      <c r="D7" s="14"/>
      <c r="E7" s="14"/>
      <c r="F7" s="14"/>
      <c r="G7" s="14"/>
      <c r="H7" s="14"/>
    </row>
    <row r="8" spans="2:8" ht="75.75" customHeight="1" x14ac:dyDescent="0.2">
      <c r="B8" s="21" t="s">
        <v>20</v>
      </c>
      <c r="C8" s="22" t="s">
        <v>73</v>
      </c>
      <c r="D8" s="22" t="s">
        <v>222</v>
      </c>
      <c r="E8" s="22" t="s">
        <v>22</v>
      </c>
      <c r="F8" s="22" t="s">
        <v>23</v>
      </c>
      <c r="G8" s="22" t="s">
        <v>24</v>
      </c>
      <c r="H8" s="22" t="s">
        <v>74</v>
      </c>
    </row>
    <row r="9" spans="2:8" ht="15" customHeight="1" x14ac:dyDescent="0.3">
      <c r="B9" s="34" t="s">
        <v>75</v>
      </c>
      <c r="C9" s="125">
        <v>1</v>
      </c>
      <c r="D9" s="127">
        <f t="shared" ref="D9:D13" si="0">E9-(E9*0.195)</f>
        <v>10948</v>
      </c>
      <c r="E9" s="127">
        <v>13600</v>
      </c>
      <c r="F9" s="127">
        <v>13600</v>
      </c>
      <c r="G9" s="127">
        <f>F9*0.22</f>
        <v>2992</v>
      </c>
      <c r="H9" s="127">
        <f>F9+G9</f>
        <v>16592</v>
      </c>
    </row>
    <row r="10" spans="2:8" ht="15" customHeight="1" x14ac:dyDescent="0.3">
      <c r="B10" s="35" t="s">
        <v>221</v>
      </c>
      <c r="C10" s="126">
        <v>1</v>
      </c>
      <c r="D10" s="127">
        <f t="shared" si="0"/>
        <v>8734.25</v>
      </c>
      <c r="E10" s="127">
        <v>10850</v>
      </c>
      <c r="F10" s="127">
        <v>10850</v>
      </c>
      <c r="G10" s="127">
        <f t="shared" ref="G10:G13" si="1">F10*0.22</f>
        <v>2387</v>
      </c>
      <c r="H10" s="127">
        <f>F10+G10</f>
        <v>13237</v>
      </c>
    </row>
    <row r="11" spans="2:8" ht="15" customHeight="1" x14ac:dyDescent="0.3">
      <c r="B11" s="26" t="s">
        <v>220</v>
      </c>
      <c r="C11" s="126">
        <v>1</v>
      </c>
      <c r="D11" s="127">
        <f t="shared" si="0"/>
        <v>9539.25</v>
      </c>
      <c r="E11" s="128">
        <v>11850</v>
      </c>
      <c r="F11" s="127">
        <v>11850</v>
      </c>
      <c r="G11" s="127">
        <f t="shared" si="1"/>
        <v>2607</v>
      </c>
      <c r="H11" s="127">
        <f t="shared" ref="H11:H14" si="2">F11+G11</f>
        <v>14457</v>
      </c>
    </row>
    <row r="12" spans="2:8" ht="15" customHeight="1" x14ac:dyDescent="0.3">
      <c r="B12" s="35" t="s">
        <v>78</v>
      </c>
      <c r="C12" s="126">
        <v>1</v>
      </c>
      <c r="D12" s="127">
        <f t="shared" si="0"/>
        <v>7889</v>
      </c>
      <c r="E12" s="127">
        <v>9800</v>
      </c>
      <c r="F12" s="127">
        <v>9800</v>
      </c>
      <c r="G12" s="127">
        <f t="shared" si="1"/>
        <v>2156</v>
      </c>
      <c r="H12" s="127">
        <f t="shared" si="2"/>
        <v>11956</v>
      </c>
    </row>
    <row r="13" spans="2:8" ht="15" customHeight="1" x14ac:dyDescent="0.3">
      <c r="B13" s="35" t="s">
        <v>79</v>
      </c>
      <c r="C13" s="126">
        <v>1</v>
      </c>
      <c r="D13" s="127">
        <f t="shared" si="0"/>
        <v>7003.5</v>
      </c>
      <c r="E13" s="127">
        <v>8700</v>
      </c>
      <c r="F13" s="127">
        <v>8700</v>
      </c>
      <c r="G13" s="127">
        <f t="shared" si="1"/>
        <v>1914</v>
      </c>
      <c r="H13" s="127">
        <f t="shared" si="2"/>
        <v>10614</v>
      </c>
    </row>
    <row r="14" spans="2:8" ht="15.75" customHeight="1" x14ac:dyDescent="0.3">
      <c r="B14" s="35" t="s">
        <v>80</v>
      </c>
      <c r="C14" s="126">
        <v>2</v>
      </c>
      <c r="D14" s="127">
        <f t="shared" ref="D14" si="3">E14-(E14*0.195)</f>
        <v>6037.5</v>
      </c>
      <c r="E14" s="127">
        <v>7500</v>
      </c>
      <c r="F14" s="127">
        <v>7500</v>
      </c>
      <c r="G14" s="127">
        <f>F14*0.22</f>
        <v>1650</v>
      </c>
      <c r="H14" s="127">
        <f t="shared" si="2"/>
        <v>9150</v>
      </c>
    </row>
    <row r="15" spans="2:8" ht="69.75" customHeight="1" x14ac:dyDescent="0.3">
      <c r="B15" s="36" t="s">
        <v>77</v>
      </c>
      <c r="C15" s="106"/>
      <c r="D15" s="181">
        <f>SUM(D9:D14)</f>
        <v>50151.5</v>
      </c>
      <c r="E15" s="181">
        <f>SUM(E9:E14)</f>
        <v>62300</v>
      </c>
      <c r="F15" s="181">
        <f>SUM(F9:F14)</f>
        <v>62300</v>
      </c>
      <c r="G15" s="181">
        <f>SUM(G9:G14)</f>
        <v>13706</v>
      </c>
      <c r="H15" s="181">
        <f>SUM(H9:H14)</f>
        <v>76006</v>
      </c>
    </row>
    <row r="16" spans="2:8" ht="15.75" customHeight="1" x14ac:dyDescent="0.3">
      <c r="B16" s="37" t="s">
        <v>21</v>
      </c>
      <c r="C16" s="130">
        <f t="shared" ref="C16" si="4">SUM(C9:C14)</f>
        <v>7</v>
      </c>
      <c r="D16" s="129">
        <f>SUM(D9:D15)</f>
        <v>100303</v>
      </c>
      <c r="E16" s="129">
        <f>SUM(E9:E15)</f>
        <v>124600</v>
      </c>
      <c r="F16" s="129">
        <f>SUM(F9:F15)</f>
        <v>124600</v>
      </c>
      <c r="G16" s="129">
        <f>SUM(G9:G15)</f>
        <v>27412</v>
      </c>
      <c r="H16" s="129">
        <f>SUM(H9:H15)</f>
        <v>152012</v>
      </c>
    </row>
  </sheetData>
  <mergeCells count="1">
    <mergeCell ref="B6:F6"/>
  </mergeCells>
  <pageMargins left="0.7" right="0.49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5"/>
  <sheetViews>
    <sheetView topLeftCell="A25" zoomScaleNormal="100" workbookViewId="0">
      <selection activeCell="D34" sqref="D34"/>
    </sheetView>
  </sheetViews>
  <sheetFormatPr defaultRowHeight="12.75" x14ac:dyDescent="0.2"/>
  <cols>
    <col min="1" max="1" width="12.28515625" customWidth="1"/>
    <col min="2" max="2" width="37.28515625" customWidth="1"/>
    <col min="3" max="3" width="20.28515625" customWidth="1"/>
    <col min="4" max="4" width="26.42578125" customWidth="1"/>
    <col min="8" max="8" width="7.85546875" customWidth="1"/>
    <col min="9" max="9" width="7.7109375" customWidth="1"/>
    <col min="10" max="10" width="7.5703125" customWidth="1"/>
    <col min="12" max="12" width="8.140625" customWidth="1"/>
    <col min="13" max="13" width="8.28515625" customWidth="1"/>
    <col min="14" max="14" width="7.85546875" customWidth="1"/>
  </cols>
  <sheetData>
    <row r="5" spans="1:5" ht="15.75" x14ac:dyDescent="0.2">
      <c r="C5" s="11" t="s">
        <v>17</v>
      </c>
      <c r="D5" s="11"/>
    </row>
    <row r="6" spans="1:5" ht="15.75" x14ac:dyDescent="0.2">
      <c r="B6" s="3"/>
      <c r="C6" s="11" t="s">
        <v>216</v>
      </c>
      <c r="D6" s="11"/>
    </row>
    <row r="8" spans="1:5" ht="18.75" x14ac:dyDescent="0.2">
      <c r="A8" s="196" t="s">
        <v>25</v>
      </c>
      <c r="B8" s="196"/>
      <c r="C8" s="196"/>
      <c r="D8" s="31"/>
      <c r="E8" s="14"/>
    </row>
    <row r="9" spans="1:5" ht="18" x14ac:dyDescent="0.2">
      <c r="A9" s="31"/>
      <c r="B9" s="31"/>
      <c r="C9" s="31"/>
      <c r="D9" s="31"/>
      <c r="E9" s="14"/>
    </row>
    <row r="10" spans="1:5" ht="18.75" x14ac:dyDescent="0.3">
      <c r="A10" s="31"/>
      <c r="B10" s="25" t="s">
        <v>26</v>
      </c>
      <c r="C10" s="38"/>
      <c r="D10" s="31"/>
      <c r="E10" s="14"/>
    </row>
    <row r="11" spans="1:5" ht="18.75" x14ac:dyDescent="0.3">
      <c r="A11" s="31"/>
      <c r="B11" s="26" t="s">
        <v>75</v>
      </c>
      <c r="C11" s="27">
        <f>11*дод1!H9</f>
        <v>182512</v>
      </c>
      <c r="D11" s="31"/>
      <c r="E11" s="14"/>
    </row>
    <row r="12" spans="1:5" ht="18.75" x14ac:dyDescent="0.3">
      <c r="A12" s="31"/>
      <c r="B12" s="26" t="s">
        <v>219</v>
      </c>
      <c r="C12" s="27">
        <f>11*дод1!H10</f>
        <v>145607</v>
      </c>
      <c r="D12" s="31"/>
      <c r="E12" s="14"/>
    </row>
    <row r="13" spans="1:5" ht="18.75" x14ac:dyDescent="0.3">
      <c r="A13" s="31"/>
      <c r="B13" s="26" t="s">
        <v>220</v>
      </c>
      <c r="C13" s="27">
        <f>11*дод1!H11</f>
        <v>159027</v>
      </c>
      <c r="D13" s="31"/>
      <c r="E13" s="14"/>
    </row>
    <row r="14" spans="1:5" ht="18.75" x14ac:dyDescent="0.3">
      <c r="A14" s="31"/>
      <c r="B14" s="26" t="s">
        <v>218</v>
      </c>
      <c r="C14" s="27">
        <f>11*дод1!H12</f>
        <v>131516</v>
      </c>
      <c r="D14" s="31"/>
      <c r="E14" s="14"/>
    </row>
    <row r="15" spans="1:5" ht="18.75" x14ac:dyDescent="0.3">
      <c r="A15" s="31"/>
      <c r="B15" s="26" t="s">
        <v>79</v>
      </c>
      <c r="C15" s="27">
        <f>11*дод1!H13</f>
        <v>116754</v>
      </c>
      <c r="D15" s="31"/>
      <c r="E15" s="14"/>
    </row>
    <row r="16" spans="1:5" ht="18.75" x14ac:dyDescent="0.3">
      <c r="A16" s="31"/>
      <c r="B16" s="26" t="s">
        <v>80</v>
      </c>
      <c r="C16" s="27">
        <f>11*дод1!H14</f>
        <v>100650</v>
      </c>
      <c r="D16" s="31"/>
      <c r="E16" s="14"/>
    </row>
    <row r="17" spans="1:6" ht="37.5" x14ac:dyDescent="0.3">
      <c r="A17" s="31"/>
      <c r="B17" s="29" t="s">
        <v>77</v>
      </c>
      <c r="C17" s="27">
        <f>дод1!H15</f>
        <v>76006</v>
      </c>
      <c r="D17" s="31"/>
      <c r="E17" s="14"/>
    </row>
    <row r="18" spans="1:6" ht="18.75" x14ac:dyDescent="0.3">
      <c r="A18" s="31"/>
      <c r="B18" s="25" t="s">
        <v>27</v>
      </c>
      <c r="C18" s="23">
        <f>SUM(C11:C17)</f>
        <v>912072</v>
      </c>
      <c r="D18" s="31"/>
      <c r="E18" s="14"/>
    </row>
    <row r="19" spans="1:6" ht="18" x14ac:dyDescent="0.2">
      <c r="A19" s="31"/>
      <c r="B19" s="31"/>
      <c r="C19" s="31"/>
      <c r="D19" s="31"/>
      <c r="E19" s="14"/>
    </row>
    <row r="20" spans="1:6" ht="18.75" x14ac:dyDescent="0.3">
      <c r="A20" s="31"/>
      <c r="B20" s="39" t="s">
        <v>28</v>
      </c>
      <c r="C20" s="40" t="s">
        <v>85</v>
      </c>
      <c r="D20" s="30" t="s">
        <v>32</v>
      </c>
      <c r="E20" s="14"/>
    </row>
    <row r="21" spans="1:6" ht="17.25" customHeight="1" x14ac:dyDescent="0.3">
      <c r="A21" s="31"/>
      <c r="B21" s="26" t="s">
        <v>82</v>
      </c>
      <c r="C21" s="41" t="s">
        <v>303</v>
      </c>
      <c r="D21" s="27">
        <v>3000</v>
      </c>
      <c r="E21" s="14"/>
    </row>
    <row r="22" spans="1:6" ht="16.5" customHeight="1" x14ac:dyDescent="0.3">
      <c r="A22" s="31"/>
      <c r="B22" s="26" t="s">
        <v>232</v>
      </c>
      <c r="C22" s="41"/>
      <c r="D22" s="27">
        <v>600</v>
      </c>
      <c r="E22" s="14"/>
    </row>
    <row r="23" spans="1:6" ht="16.5" customHeight="1" x14ac:dyDescent="0.3">
      <c r="A23" s="31"/>
      <c r="B23" s="26" t="s">
        <v>29</v>
      </c>
      <c r="C23" s="41" t="s">
        <v>224</v>
      </c>
      <c r="D23" s="27">
        <v>368</v>
      </c>
      <c r="E23" s="14"/>
    </row>
    <row r="24" spans="1:6" ht="36.75" customHeight="1" x14ac:dyDescent="0.3">
      <c r="A24" s="31"/>
      <c r="B24" s="29" t="s">
        <v>280</v>
      </c>
      <c r="C24" s="41" t="s">
        <v>312</v>
      </c>
      <c r="D24" s="27">
        <v>2160</v>
      </c>
      <c r="E24" s="14"/>
    </row>
    <row r="25" spans="1:6" ht="16.5" customHeight="1" x14ac:dyDescent="0.3">
      <c r="A25" s="31"/>
      <c r="B25" s="26" t="s">
        <v>83</v>
      </c>
      <c r="C25" s="41" t="s">
        <v>312</v>
      </c>
      <c r="D25" s="27">
        <v>1200</v>
      </c>
      <c r="E25" s="14"/>
    </row>
    <row r="26" spans="1:6" ht="36" customHeight="1" x14ac:dyDescent="0.3">
      <c r="A26" s="31"/>
      <c r="B26" s="118" t="s">
        <v>84</v>
      </c>
      <c r="C26" s="119"/>
      <c r="D26" s="99">
        <v>0</v>
      </c>
      <c r="E26" s="14"/>
    </row>
    <row r="27" spans="1:6" ht="36" customHeight="1" x14ac:dyDescent="0.3">
      <c r="A27" s="31"/>
      <c r="B27" s="118" t="s">
        <v>306</v>
      </c>
      <c r="C27" s="119" t="s">
        <v>312</v>
      </c>
      <c r="D27" s="99">
        <v>211244</v>
      </c>
      <c r="E27" s="14"/>
      <c r="F27" s="175"/>
    </row>
    <row r="28" spans="1:6" ht="76.5" customHeight="1" x14ac:dyDescent="0.3">
      <c r="A28" s="31"/>
      <c r="B28" s="118" t="s">
        <v>308</v>
      </c>
      <c r="C28" s="119">
        <v>3</v>
      </c>
      <c r="D28" s="99">
        <f>4993.26*3+2000</f>
        <v>16979.78</v>
      </c>
      <c r="E28" s="14"/>
      <c r="F28" s="175"/>
    </row>
    <row r="29" spans="1:6" ht="38.25" customHeight="1" x14ac:dyDescent="0.3">
      <c r="A29" s="31"/>
      <c r="B29" s="118" t="s">
        <v>245</v>
      </c>
      <c r="C29" s="119"/>
      <c r="D29" s="99">
        <v>5000</v>
      </c>
      <c r="E29" s="14"/>
    </row>
    <row r="30" spans="1:6" ht="16.5" customHeight="1" x14ac:dyDescent="0.3">
      <c r="A30" s="31"/>
      <c r="B30" s="25" t="s">
        <v>30</v>
      </c>
      <c r="C30" s="42"/>
      <c r="D30" s="23">
        <f>SUM(D21:D29)</f>
        <v>240551.78</v>
      </c>
      <c r="E30" s="14"/>
    </row>
    <row r="31" spans="1:6" ht="16.5" customHeight="1" x14ac:dyDescent="0.3">
      <c r="A31" s="31"/>
      <c r="B31" s="26" t="s">
        <v>31</v>
      </c>
      <c r="C31" s="41"/>
      <c r="D31" s="27">
        <v>0</v>
      </c>
      <c r="E31" s="14"/>
    </row>
    <row r="32" spans="1:6" ht="17.25" customHeight="1" x14ac:dyDescent="0.3">
      <c r="A32" s="31"/>
      <c r="B32" s="26" t="s">
        <v>81</v>
      </c>
      <c r="C32" s="41"/>
      <c r="D32" s="27">
        <v>0</v>
      </c>
      <c r="E32" s="14"/>
    </row>
    <row r="33" spans="1:5" ht="18" x14ac:dyDescent="0.2">
      <c r="A33" s="31"/>
      <c r="B33" s="31"/>
      <c r="C33" s="31"/>
      <c r="D33" s="56"/>
      <c r="E33" s="14"/>
    </row>
    <row r="34" spans="1:5" ht="18.75" x14ac:dyDescent="0.2">
      <c r="A34" s="31"/>
      <c r="B34" s="139" t="s">
        <v>286</v>
      </c>
      <c r="C34" s="140"/>
      <c r="D34" s="58">
        <f>D35/11</f>
        <v>104783.98</v>
      </c>
      <c r="E34" s="14"/>
    </row>
    <row r="35" spans="1:5" ht="18.75" x14ac:dyDescent="0.2">
      <c r="A35" s="31"/>
      <c r="B35" s="139" t="s">
        <v>313</v>
      </c>
      <c r="C35" s="140"/>
      <c r="D35" s="58">
        <f>C18+D30+D31</f>
        <v>1152623.78</v>
      </c>
    </row>
  </sheetData>
  <mergeCells count="1">
    <mergeCell ref="A8:C8"/>
  </mergeCells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44"/>
  <sheetViews>
    <sheetView topLeftCell="A40" zoomScaleNormal="100" workbookViewId="0">
      <selection activeCell="D44" sqref="D44"/>
    </sheetView>
  </sheetViews>
  <sheetFormatPr defaultRowHeight="12.75" x14ac:dyDescent="0.2"/>
  <cols>
    <col min="3" max="3" width="46.28515625" customWidth="1"/>
    <col min="4" max="4" width="18.5703125" customWidth="1"/>
    <col min="5" max="5" width="17.42578125" customWidth="1"/>
    <col min="6" max="6" width="19" customWidth="1"/>
    <col min="7" max="7" width="23" customWidth="1"/>
  </cols>
  <sheetData>
    <row r="6" spans="3:8" ht="15.75" x14ac:dyDescent="0.2">
      <c r="C6" s="4"/>
      <c r="F6" s="11" t="s">
        <v>6</v>
      </c>
      <c r="G6" s="11"/>
    </row>
    <row r="7" spans="3:8" ht="15.75" x14ac:dyDescent="0.2">
      <c r="C7" s="1"/>
      <c r="F7" s="11" t="s">
        <v>216</v>
      </c>
      <c r="G7" s="11"/>
    </row>
    <row r="9" spans="3:8" x14ac:dyDescent="0.2">
      <c r="C9" s="13"/>
      <c r="D9" s="13"/>
      <c r="E9" s="13"/>
      <c r="F9" s="13"/>
    </row>
    <row r="10" spans="3:8" ht="20.25" x14ac:dyDescent="0.2">
      <c r="C10" s="195" t="s">
        <v>86</v>
      </c>
      <c r="D10" s="195"/>
      <c r="E10" s="195"/>
      <c r="F10" s="195"/>
      <c r="G10" s="14"/>
      <c r="H10" s="14"/>
    </row>
    <row r="11" spans="3:8" ht="15.75" x14ac:dyDescent="0.2">
      <c r="C11" s="20"/>
      <c r="D11" s="14"/>
      <c r="E11" s="14"/>
      <c r="F11" s="14"/>
      <c r="G11" s="14"/>
      <c r="H11" s="14"/>
    </row>
    <row r="12" spans="3:8" ht="18.75" x14ac:dyDescent="0.2">
      <c r="C12" s="8" t="s">
        <v>87</v>
      </c>
      <c r="D12" s="31"/>
      <c r="E12" s="31"/>
      <c r="F12" s="31"/>
      <c r="G12" s="31"/>
      <c r="H12" s="14"/>
    </row>
    <row r="13" spans="3:8" ht="56.25" x14ac:dyDescent="0.2">
      <c r="C13" s="21" t="s">
        <v>89</v>
      </c>
      <c r="D13" s="22" t="s">
        <v>90</v>
      </c>
      <c r="E13" s="22" t="s">
        <v>91</v>
      </c>
      <c r="F13" s="22" t="s">
        <v>92</v>
      </c>
      <c r="G13" s="22" t="s">
        <v>93</v>
      </c>
      <c r="H13" s="14"/>
    </row>
    <row r="14" spans="3:8" ht="18.75" x14ac:dyDescent="0.3">
      <c r="C14" s="26" t="s">
        <v>95</v>
      </c>
      <c r="D14" s="41">
        <v>4</v>
      </c>
      <c r="E14" s="26" t="s">
        <v>96</v>
      </c>
      <c r="F14" s="27">
        <v>75</v>
      </c>
      <c r="G14" s="27">
        <f>D14*F14</f>
        <v>300</v>
      </c>
      <c r="H14" s="14"/>
    </row>
    <row r="15" spans="3:8" ht="18.75" x14ac:dyDescent="0.3">
      <c r="C15" s="28" t="s">
        <v>33</v>
      </c>
      <c r="D15" s="41">
        <v>2</v>
      </c>
      <c r="E15" s="24"/>
      <c r="F15" s="27">
        <v>110</v>
      </c>
      <c r="G15" s="27">
        <f t="shared" ref="G15:G23" si="0">D15*F15</f>
        <v>220</v>
      </c>
      <c r="H15" s="14"/>
    </row>
    <row r="16" spans="3:8" ht="18.75" x14ac:dyDescent="0.3">
      <c r="C16" s="26" t="s">
        <v>34</v>
      </c>
      <c r="D16" s="41">
        <v>1</v>
      </c>
      <c r="E16" s="24"/>
      <c r="F16" s="27">
        <v>65</v>
      </c>
      <c r="G16" s="27">
        <f t="shared" si="0"/>
        <v>65</v>
      </c>
      <c r="H16" s="14"/>
    </row>
    <row r="17" spans="3:8" ht="18.75" x14ac:dyDescent="0.3">
      <c r="C17" s="26" t="s">
        <v>97</v>
      </c>
      <c r="D17" s="41">
        <v>1</v>
      </c>
      <c r="E17" s="26" t="s">
        <v>96</v>
      </c>
      <c r="F17" s="27">
        <v>180</v>
      </c>
      <c r="G17" s="27">
        <f t="shared" si="0"/>
        <v>180</v>
      </c>
      <c r="H17" s="14"/>
    </row>
    <row r="18" spans="3:8" ht="18.75" x14ac:dyDescent="0.3">
      <c r="C18" s="26" t="s">
        <v>35</v>
      </c>
      <c r="D18" s="41">
        <v>2</v>
      </c>
      <c r="E18" s="26" t="s">
        <v>98</v>
      </c>
      <c r="F18" s="27">
        <v>5</v>
      </c>
      <c r="G18" s="27">
        <f>D18*F18*12</f>
        <v>120</v>
      </c>
      <c r="H18" s="14"/>
    </row>
    <row r="19" spans="3:8" ht="36" customHeight="1" x14ac:dyDescent="0.3">
      <c r="C19" s="29" t="s">
        <v>217</v>
      </c>
      <c r="D19" s="41">
        <v>0</v>
      </c>
      <c r="E19" s="26" t="s">
        <v>88</v>
      </c>
      <c r="F19" s="27">
        <v>0</v>
      </c>
      <c r="G19" s="27">
        <f t="shared" si="0"/>
        <v>0</v>
      </c>
      <c r="H19" s="14"/>
    </row>
    <row r="20" spans="3:8" ht="18.75" x14ac:dyDescent="0.3">
      <c r="C20" s="28" t="s">
        <v>36</v>
      </c>
      <c r="D20" s="41">
        <v>1</v>
      </c>
      <c r="E20" s="24"/>
      <c r="F20" s="27">
        <v>80</v>
      </c>
      <c r="G20" s="27">
        <f t="shared" si="0"/>
        <v>80</v>
      </c>
      <c r="H20" s="14"/>
    </row>
    <row r="21" spans="3:8" ht="18.75" x14ac:dyDescent="0.3">
      <c r="C21" s="26" t="s">
        <v>226</v>
      </c>
      <c r="D21" s="41">
        <v>2</v>
      </c>
      <c r="E21" s="26"/>
      <c r="F21" s="27">
        <v>900</v>
      </c>
      <c r="G21" s="27">
        <f t="shared" si="0"/>
        <v>1800</v>
      </c>
      <c r="H21" s="14"/>
    </row>
    <row r="22" spans="3:8" ht="18.75" x14ac:dyDescent="0.3">
      <c r="C22" s="26" t="s">
        <v>37</v>
      </c>
      <c r="D22" s="41">
        <v>1</v>
      </c>
      <c r="E22" s="24"/>
      <c r="F22" s="27">
        <v>1300</v>
      </c>
      <c r="G22" s="27">
        <f t="shared" si="0"/>
        <v>1300</v>
      </c>
      <c r="H22" s="14"/>
    </row>
    <row r="23" spans="3:8" ht="18.75" x14ac:dyDescent="0.3">
      <c r="C23" s="102" t="s">
        <v>225</v>
      </c>
      <c r="D23" s="103">
        <v>8</v>
      </c>
      <c r="E23" s="101" t="s">
        <v>96</v>
      </c>
      <c r="F23" s="100">
        <v>350</v>
      </c>
      <c r="G23" s="100">
        <f t="shared" si="0"/>
        <v>2800</v>
      </c>
      <c r="H23" s="14"/>
    </row>
    <row r="24" spans="3:8" ht="18.75" x14ac:dyDescent="0.3">
      <c r="C24" s="25" t="s">
        <v>94</v>
      </c>
      <c r="D24" s="44"/>
      <c r="E24" s="44"/>
      <c r="F24" s="44"/>
      <c r="G24" s="23">
        <f>SUM(G14:G23)</f>
        <v>6865</v>
      </c>
      <c r="H24" s="14"/>
    </row>
    <row r="25" spans="3:8" ht="18" x14ac:dyDescent="0.2">
      <c r="C25" s="31"/>
      <c r="D25" s="31"/>
      <c r="E25" s="31"/>
      <c r="F25" s="31"/>
      <c r="G25" s="31"/>
      <c r="H25" s="14"/>
    </row>
    <row r="26" spans="3:8" ht="18.75" x14ac:dyDescent="0.2">
      <c r="C26" s="45"/>
      <c r="D26" s="31"/>
      <c r="E26" s="31"/>
      <c r="F26" s="31"/>
      <c r="G26" s="31"/>
      <c r="H26" s="14"/>
    </row>
    <row r="27" spans="3:8" ht="18.75" x14ac:dyDescent="0.2">
      <c r="C27" s="8" t="s">
        <v>99</v>
      </c>
      <c r="D27" s="31"/>
      <c r="E27" s="31"/>
      <c r="F27" s="31"/>
      <c r="G27" s="31"/>
      <c r="H27" s="14"/>
    </row>
    <row r="28" spans="3:8" ht="56.25" x14ac:dyDescent="0.2">
      <c r="C28" s="21" t="s">
        <v>38</v>
      </c>
      <c r="D28" s="21" t="s">
        <v>100</v>
      </c>
      <c r="E28" s="22" t="s">
        <v>91</v>
      </c>
      <c r="F28" s="22" t="s">
        <v>92</v>
      </c>
      <c r="G28" s="22" t="s">
        <v>93</v>
      </c>
      <c r="H28" s="14"/>
    </row>
    <row r="29" spans="3:8" ht="18.75" x14ac:dyDescent="0.3">
      <c r="C29" s="26" t="s">
        <v>101</v>
      </c>
      <c r="D29" s="117">
        <v>2</v>
      </c>
      <c r="E29" s="26" t="s">
        <v>103</v>
      </c>
      <c r="F29" s="27">
        <v>0</v>
      </c>
      <c r="G29" s="27">
        <f>D29*F29</f>
        <v>0</v>
      </c>
      <c r="H29" s="14"/>
    </row>
    <row r="30" spans="3:8" ht="18.75" x14ac:dyDescent="0.3">
      <c r="C30" s="26" t="s">
        <v>39</v>
      </c>
      <c r="D30" s="117">
        <v>2</v>
      </c>
      <c r="E30" s="26" t="s">
        <v>98</v>
      </c>
      <c r="F30" s="27">
        <v>0</v>
      </c>
      <c r="G30" s="27">
        <f>D30*F30*6</f>
        <v>0</v>
      </c>
      <c r="H30" s="14"/>
    </row>
    <row r="31" spans="3:8" ht="18.75" x14ac:dyDescent="0.3">
      <c r="C31" s="26" t="s">
        <v>102</v>
      </c>
      <c r="D31" s="117">
        <v>2</v>
      </c>
      <c r="E31" s="26" t="s">
        <v>42</v>
      </c>
      <c r="F31" s="27">
        <v>0</v>
      </c>
      <c r="G31" s="27">
        <f t="shared" ref="G31:G33" si="1">D31*F31</f>
        <v>0</v>
      </c>
      <c r="H31" s="14"/>
    </row>
    <row r="32" spans="3:8" ht="18.75" x14ac:dyDescent="0.3">
      <c r="C32" s="26" t="s">
        <v>40</v>
      </c>
      <c r="D32" s="117">
        <v>2</v>
      </c>
      <c r="E32" s="26" t="s">
        <v>96</v>
      </c>
      <c r="F32" s="27">
        <v>0</v>
      </c>
      <c r="G32" s="27">
        <f t="shared" si="1"/>
        <v>0</v>
      </c>
      <c r="H32" s="14"/>
    </row>
    <row r="33" spans="2:8" ht="18.75" x14ac:dyDescent="0.3">
      <c r="C33" s="28" t="s">
        <v>41</v>
      </c>
      <c r="D33" s="117">
        <v>2</v>
      </c>
      <c r="E33" s="28" t="s">
        <v>88</v>
      </c>
      <c r="F33" s="27">
        <v>0</v>
      </c>
      <c r="G33" s="27">
        <f t="shared" si="1"/>
        <v>0</v>
      </c>
      <c r="H33" s="14"/>
    </row>
    <row r="34" spans="2:8" ht="18.75" x14ac:dyDescent="0.3">
      <c r="C34" s="47" t="s">
        <v>94</v>
      </c>
      <c r="D34" s="122"/>
      <c r="E34" s="44"/>
      <c r="F34" s="48"/>
      <c r="G34" s="23">
        <f>SUM(G29:G33)</f>
        <v>0</v>
      </c>
      <c r="H34" s="14"/>
    </row>
    <row r="35" spans="2:8" ht="18" x14ac:dyDescent="0.2">
      <c r="C35" s="31"/>
      <c r="D35" s="31"/>
      <c r="E35" s="31"/>
      <c r="F35" s="31"/>
      <c r="G35" s="31"/>
      <c r="H35" s="14"/>
    </row>
    <row r="36" spans="2:8" ht="51" x14ac:dyDescent="0.2">
      <c r="B36" s="31"/>
      <c r="C36" s="131" t="s">
        <v>246</v>
      </c>
      <c r="D36" s="132"/>
      <c r="E36" s="133"/>
      <c r="F36" s="137">
        <v>5000</v>
      </c>
      <c r="G36" s="134" t="s">
        <v>300</v>
      </c>
      <c r="H36" s="14"/>
    </row>
    <row r="37" spans="2:8" ht="18" x14ac:dyDescent="0.2">
      <c r="C37" s="49"/>
      <c r="D37" s="49"/>
      <c r="E37" s="31"/>
      <c r="F37" s="31"/>
      <c r="G37" s="31"/>
      <c r="H37" s="14"/>
    </row>
    <row r="38" spans="2:8" ht="37.5" x14ac:dyDescent="0.3">
      <c r="C38" s="135" t="s">
        <v>104</v>
      </c>
      <c r="D38" s="136">
        <f>700*2</f>
        <v>1400</v>
      </c>
      <c r="E38" s="138" t="s">
        <v>278</v>
      </c>
      <c r="F38" s="31"/>
      <c r="G38" s="31"/>
      <c r="H38" s="14"/>
    </row>
    <row r="39" spans="2:8" ht="56.25" customHeight="1" x14ac:dyDescent="0.3">
      <c r="C39" s="135" t="s">
        <v>105</v>
      </c>
      <c r="D39" s="136">
        <v>1000</v>
      </c>
      <c r="E39" s="31"/>
      <c r="F39" s="31"/>
      <c r="G39" s="31"/>
      <c r="H39" s="14"/>
    </row>
    <row r="40" spans="2:8" ht="57" customHeight="1" x14ac:dyDescent="0.3">
      <c r="C40" s="135" t="s">
        <v>106</v>
      </c>
      <c r="D40" s="136">
        <v>500</v>
      </c>
      <c r="E40" s="31"/>
      <c r="F40" s="31"/>
      <c r="G40" s="31"/>
      <c r="H40" s="14"/>
    </row>
    <row r="41" spans="2:8" ht="67.5" customHeight="1" x14ac:dyDescent="0.3">
      <c r="C41" s="135" t="s">
        <v>281</v>
      </c>
      <c r="D41" s="136">
        <v>600</v>
      </c>
      <c r="E41" s="31"/>
      <c r="F41" s="31"/>
      <c r="G41" s="31"/>
      <c r="H41" s="14"/>
    </row>
    <row r="42" spans="2:8" ht="60" customHeight="1" x14ac:dyDescent="0.3">
      <c r="C42" s="51" t="s">
        <v>279</v>
      </c>
      <c r="D42" s="23">
        <f>G24+G34+D38+D39+D40+D41+F36</f>
        <v>15365</v>
      </c>
      <c r="E42" s="31"/>
      <c r="F42" s="31"/>
      <c r="G42" s="31"/>
      <c r="H42" s="14"/>
    </row>
    <row r="44" spans="2:8" ht="18.75" x14ac:dyDescent="0.2">
      <c r="C44" s="139" t="s">
        <v>295</v>
      </c>
      <c r="D44" s="169">
        <f>D42/11</f>
        <v>1396.82</v>
      </c>
    </row>
  </sheetData>
  <mergeCells count="1">
    <mergeCell ref="C10:F10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7"/>
  <sheetViews>
    <sheetView topLeftCell="A19" zoomScaleNormal="100" workbookViewId="0">
      <selection activeCell="B26" sqref="B26"/>
    </sheetView>
  </sheetViews>
  <sheetFormatPr defaultRowHeight="12.75" x14ac:dyDescent="0.2"/>
  <cols>
    <col min="1" max="1" width="43.7109375" customWidth="1"/>
    <col min="2" max="2" width="23.5703125" customWidth="1"/>
    <col min="3" max="3" width="27.85546875" customWidth="1"/>
    <col min="4" max="4" width="57.85546875" customWidth="1"/>
    <col min="5" max="5" width="17.5703125" customWidth="1"/>
  </cols>
  <sheetData>
    <row r="6" spans="1:5" ht="15.75" x14ac:dyDescent="0.2">
      <c r="A6" s="12"/>
      <c r="D6" s="11" t="s">
        <v>7</v>
      </c>
      <c r="E6" s="11"/>
    </row>
    <row r="7" spans="1:5" ht="15.75" x14ac:dyDescent="0.2">
      <c r="A7" s="12"/>
      <c r="D7" s="11" t="s">
        <v>216</v>
      </c>
      <c r="E7" s="11"/>
    </row>
    <row r="8" spans="1:5" x14ac:dyDescent="0.2">
      <c r="D8" s="12"/>
    </row>
    <row r="9" spans="1:5" ht="20.25" x14ac:dyDescent="0.2">
      <c r="A9" s="195" t="s">
        <v>107</v>
      </c>
      <c r="B9" s="195"/>
      <c r="C9" s="195"/>
      <c r="D9" s="195"/>
      <c r="E9" s="11"/>
    </row>
    <row r="10" spans="1:5" ht="15.75" x14ac:dyDescent="0.2">
      <c r="A10" s="7"/>
      <c r="B10" s="15"/>
      <c r="C10" s="14"/>
      <c r="D10" s="14"/>
      <c r="E10" s="14"/>
    </row>
    <row r="11" spans="1:5" ht="18.75" x14ac:dyDescent="0.2">
      <c r="A11" s="201" t="s">
        <v>108</v>
      </c>
      <c r="B11" s="201"/>
      <c r="C11" s="201"/>
      <c r="D11" s="201"/>
      <c r="E11" s="14"/>
    </row>
    <row r="12" spans="1:5" ht="18.75" x14ac:dyDescent="0.2">
      <c r="A12" s="21" t="s">
        <v>89</v>
      </c>
      <c r="B12" s="21" t="s">
        <v>109</v>
      </c>
      <c r="C12" s="21" t="s">
        <v>91</v>
      </c>
      <c r="D12" s="21" t="s">
        <v>110</v>
      </c>
      <c r="E12" s="21" t="s">
        <v>111</v>
      </c>
    </row>
    <row r="13" spans="1:5" ht="18.75" x14ac:dyDescent="0.3">
      <c r="A13" s="35" t="s">
        <v>43</v>
      </c>
      <c r="B13" s="117">
        <v>5</v>
      </c>
      <c r="C13" s="26" t="s">
        <v>96</v>
      </c>
      <c r="D13" s="27">
        <v>40</v>
      </c>
      <c r="E13" s="27">
        <f>B13*D13</f>
        <v>200</v>
      </c>
    </row>
    <row r="14" spans="1:5" ht="18.75" x14ac:dyDescent="0.3">
      <c r="A14" s="35" t="s">
        <v>112</v>
      </c>
      <c r="B14" s="117">
        <v>5</v>
      </c>
      <c r="C14" s="120" t="s">
        <v>96</v>
      </c>
      <c r="D14" s="27">
        <v>120</v>
      </c>
      <c r="E14" s="27">
        <f t="shared" ref="E14:E21" si="0">B14*D14</f>
        <v>600</v>
      </c>
    </row>
    <row r="15" spans="1:5" ht="18.75" x14ac:dyDescent="0.3">
      <c r="A15" s="35" t="s">
        <v>247</v>
      </c>
      <c r="B15" s="117">
        <v>4</v>
      </c>
      <c r="C15" s="120" t="s">
        <v>96</v>
      </c>
      <c r="D15" s="27">
        <v>100</v>
      </c>
      <c r="E15" s="27">
        <f t="shared" si="0"/>
        <v>400</v>
      </c>
    </row>
    <row r="16" spans="1:5" ht="18.75" x14ac:dyDescent="0.3">
      <c r="A16" s="35" t="s">
        <v>249</v>
      </c>
      <c r="B16" s="117">
        <v>5</v>
      </c>
      <c r="C16" s="26" t="s">
        <v>96</v>
      </c>
      <c r="D16" s="27">
        <v>170</v>
      </c>
      <c r="E16" s="27">
        <f t="shared" si="0"/>
        <v>850</v>
      </c>
    </row>
    <row r="17" spans="1:5" ht="18.75" x14ac:dyDescent="0.3">
      <c r="A17" s="35" t="s">
        <v>44</v>
      </c>
      <c r="B17" s="117">
        <v>10</v>
      </c>
      <c r="C17" s="26" t="s">
        <v>248</v>
      </c>
      <c r="D17" s="27">
        <v>70</v>
      </c>
      <c r="E17" s="27">
        <f>D17*20</f>
        <v>1400</v>
      </c>
    </row>
    <row r="18" spans="1:5" ht="18.75" x14ac:dyDescent="0.3">
      <c r="A18" s="35" t="s">
        <v>250</v>
      </c>
      <c r="B18" s="117">
        <v>50</v>
      </c>
      <c r="C18" s="26" t="s">
        <v>96</v>
      </c>
      <c r="D18" s="27">
        <v>20</v>
      </c>
      <c r="E18" s="27">
        <f>D18*50</f>
        <v>1000</v>
      </c>
    </row>
    <row r="19" spans="1:5" ht="18.75" x14ac:dyDescent="0.3">
      <c r="A19" s="35" t="s">
        <v>251</v>
      </c>
      <c r="B19" s="115">
        <v>10</v>
      </c>
      <c r="C19" s="120" t="s">
        <v>96</v>
      </c>
      <c r="D19" s="121">
        <v>40</v>
      </c>
      <c r="E19" s="27">
        <f t="shared" si="0"/>
        <v>400</v>
      </c>
    </row>
    <row r="20" spans="1:5" ht="37.5" customHeight="1" x14ac:dyDescent="0.3">
      <c r="A20" s="36" t="s">
        <v>252</v>
      </c>
      <c r="B20" s="117">
        <v>80</v>
      </c>
      <c r="C20" s="26" t="s">
        <v>96</v>
      </c>
      <c r="D20" s="27">
        <v>41.5</v>
      </c>
      <c r="E20" s="27">
        <f t="shared" si="0"/>
        <v>3320</v>
      </c>
    </row>
    <row r="21" spans="1:5" ht="18.75" x14ac:dyDescent="0.3">
      <c r="A21" s="35" t="s">
        <v>253</v>
      </c>
      <c r="B21" s="117">
        <v>12</v>
      </c>
      <c r="C21" s="26" t="s">
        <v>45</v>
      </c>
      <c r="D21" s="27">
        <v>40</v>
      </c>
      <c r="E21" s="27">
        <f t="shared" si="0"/>
        <v>480</v>
      </c>
    </row>
    <row r="22" spans="1:5" ht="18.75" x14ac:dyDescent="0.3">
      <c r="A22" s="37" t="s">
        <v>94</v>
      </c>
      <c r="B22" s="122"/>
      <c r="C22" s="44"/>
      <c r="D22" s="48"/>
      <c r="E22" s="23">
        <f>SUM(E13:E21)</f>
        <v>8650</v>
      </c>
    </row>
    <row r="23" spans="1:5" ht="54" customHeight="1" x14ac:dyDescent="0.3">
      <c r="A23" s="35"/>
      <c r="B23" s="27"/>
      <c r="C23" s="197"/>
      <c r="D23" s="198"/>
      <c r="E23" s="198"/>
    </row>
    <row r="24" spans="1:5" ht="36.75" customHeight="1" x14ac:dyDescent="0.3">
      <c r="A24" s="104" t="s">
        <v>215</v>
      </c>
      <c r="B24" s="23">
        <f>E22</f>
        <v>8650</v>
      </c>
      <c r="C24" s="199"/>
      <c r="D24" s="200"/>
      <c r="E24" s="200"/>
    </row>
    <row r="26" spans="1:5" ht="16.5" customHeight="1" x14ac:dyDescent="0.2">
      <c r="A26" s="139" t="s">
        <v>293</v>
      </c>
      <c r="B26" s="169">
        <f>B24/11</f>
        <v>786.36</v>
      </c>
    </row>
    <row r="27" spans="1:5" ht="15.75" customHeight="1" x14ac:dyDescent="0.2"/>
  </sheetData>
  <mergeCells count="3">
    <mergeCell ref="C23:E24"/>
    <mergeCell ref="A9:D9"/>
    <mergeCell ref="A11:D11"/>
  </mergeCells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6"/>
  <sheetViews>
    <sheetView zoomScaleNormal="100" workbookViewId="0">
      <selection activeCell="D14" sqref="D14"/>
    </sheetView>
  </sheetViews>
  <sheetFormatPr defaultRowHeight="12.75" x14ac:dyDescent="0.2"/>
  <cols>
    <col min="3" max="3" width="66.85546875" customWidth="1"/>
    <col min="4" max="4" width="24.140625" customWidth="1"/>
  </cols>
  <sheetData>
    <row r="5" spans="3:5" ht="15.75" x14ac:dyDescent="0.2">
      <c r="D5" s="11" t="s">
        <v>8</v>
      </c>
      <c r="E5" s="14"/>
    </row>
    <row r="6" spans="3:5" ht="31.5" x14ac:dyDescent="0.2">
      <c r="C6" s="2"/>
      <c r="D6" s="180" t="s">
        <v>216</v>
      </c>
      <c r="E6" s="14"/>
    </row>
    <row r="8" spans="3:5" ht="18.75" x14ac:dyDescent="0.2">
      <c r="C8" s="8" t="s">
        <v>113</v>
      </c>
      <c r="D8" s="11"/>
      <c r="E8" s="14"/>
    </row>
    <row r="9" spans="3:5" ht="15" x14ac:dyDescent="0.2">
      <c r="C9" s="14"/>
      <c r="D9" s="14"/>
      <c r="E9" s="14"/>
    </row>
    <row r="10" spans="3:5" ht="18.75" x14ac:dyDescent="0.3">
      <c r="C10" s="26" t="s">
        <v>114</v>
      </c>
      <c r="D10" s="46">
        <v>365</v>
      </c>
      <c r="E10" s="14"/>
    </row>
    <row r="11" spans="3:5" ht="18.75" x14ac:dyDescent="0.3">
      <c r="C11" s="26" t="s">
        <v>115</v>
      </c>
      <c r="D11" s="46">
        <v>3</v>
      </c>
      <c r="E11" s="14"/>
    </row>
    <row r="12" spans="3:5" ht="18.75" x14ac:dyDescent="0.3">
      <c r="C12" s="26" t="s">
        <v>227</v>
      </c>
      <c r="D12" s="46">
        <v>1</v>
      </c>
      <c r="E12" s="14"/>
    </row>
    <row r="13" spans="3:5" ht="18.75" x14ac:dyDescent="0.3">
      <c r="C13" s="26" t="s">
        <v>46</v>
      </c>
      <c r="D13" s="46">
        <v>1.1000000000000001</v>
      </c>
      <c r="E13" s="14"/>
    </row>
    <row r="14" spans="3:5" ht="18.75" x14ac:dyDescent="0.3">
      <c r="C14" s="26" t="s">
        <v>233</v>
      </c>
      <c r="D14" s="27">
        <v>3643.2</v>
      </c>
      <c r="E14" s="14"/>
    </row>
    <row r="15" spans="3:5" ht="18.75" x14ac:dyDescent="0.3">
      <c r="C15" s="25" t="s">
        <v>116</v>
      </c>
      <c r="D15" s="23">
        <f>D14*12</f>
        <v>43718.400000000001</v>
      </c>
      <c r="E15" s="14"/>
    </row>
    <row r="16" spans="3:5" ht="15" x14ac:dyDescent="0.2">
      <c r="C16" s="14"/>
      <c r="D16" s="14"/>
      <c r="E16" s="14"/>
    </row>
  </sheetData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26"/>
  <sheetViews>
    <sheetView topLeftCell="A13" zoomScaleNormal="100" workbookViewId="0">
      <selection activeCell="D27" sqref="D27"/>
    </sheetView>
  </sheetViews>
  <sheetFormatPr defaultRowHeight="12.75" x14ac:dyDescent="0.2"/>
  <cols>
    <col min="3" max="3" width="61" customWidth="1"/>
    <col min="4" max="5" width="26" customWidth="1"/>
    <col min="6" max="6" width="11.42578125" customWidth="1"/>
    <col min="7" max="7" width="26.7109375" customWidth="1"/>
  </cols>
  <sheetData>
    <row r="3" spans="3:7" ht="15.75" x14ac:dyDescent="0.2">
      <c r="D3" s="11" t="s">
        <v>9</v>
      </c>
      <c r="E3" s="11"/>
    </row>
    <row r="4" spans="3:7" ht="15.75" x14ac:dyDescent="0.2">
      <c r="C4" s="3"/>
      <c r="D4" s="11" t="s">
        <v>216</v>
      </c>
      <c r="E4" s="11"/>
    </row>
    <row r="6" spans="3:7" ht="18.75" x14ac:dyDescent="0.2">
      <c r="C6" s="8" t="s">
        <v>118</v>
      </c>
      <c r="D6" s="31"/>
      <c r="E6" s="31"/>
      <c r="F6" s="14"/>
      <c r="G6" s="14"/>
    </row>
    <row r="7" spans="3:7" ht="15" x14ac:dyDescent="0.2">
      <c r="C7" s="14"/>
      <c r="D7" s="14"/>
      <c r="E7" s="14"/>
      <c r="F7" s="14"/>
      <c r="G7" s="14"/>
    </row>
    <row r="8" spans="3:7" ht="18.75" x14ac:dyDescent="0.2">
      <c r="C8" s="8" t="s">
        <v>117</v>
      </c>
      <c r="D8" s="31"/>
      <c r="E8" s="31"/>
      <c r="F8" s="31"/>
      <c r="G8" s="31"/>
    </row>
    <row r="9" spans="3:7" ht="18.75" x14ac:dyDescent="0.3">
      <c r="C9" s="114" t="s">
        <v>254</v>
      </c>
      <c r="D9" s="99">
        <v>300</v>
      </c>
      <c r="E9" s="31"/>
      <c r="F9" s="31"/>
      <c r="G9" s="31"/>
    </row>
    <row r="10" spans="3:7" ht="18.75" x14ac:dyDescent="0.3">
      <c r="C10" s="26" t="s">
        <v>119</v>
      </c>
      <c r="D10" s="27">
        <v>24000</v>
      </c>
      <c r="E10" s="31"/>
      <c r="F10" s="31"/>
      <c r="G10" s="31"/>
    </row>
    <row r="11" spans="3:7" ht="18.75" x14ac:dyDescent="0.3">
      <c r="C11" s="26" t="s">
        <v>229</v>
      </c>
      <c r="D11" s="27">
        <v>3000</v>
      </c>
      <c r="E11" s="31"/>
      <c r="F11" s="31"/>
      <c r="G11" s="31"/>
    </row>
    <row r="12" spans="3:7" ht="18.75" x14ac:dyDescent="0.3">
      <c r="C12" s="26" t="s">
        <v>255</v>
      </c>
      <c r="D12" s="27">
        <v>3000</v>
      </c>
      <c r="E12" s="31"/>
      <c r="F12" s="31"/>
      <c r="G12" s="31"/>
    </row>
    <row r="13" spans="3:7" ht="18.75" x14ac:dyDescent="0.3">
      <c r="C13" s="26" t="s">
        <v>256</v>
      </c>
      <c r="D13" s="27">
        <v>600</v>
      </c>
      <c r="E13" s="31"/>
      <c r="F13" s="31"/>
      <c r="G13" s="31"/>
    </row>
    <row r="14" spans="3:7" ht="18.75" x14ac:dyDescent="0.3">
      <c r="C14" s="118" t="s">
        <v>257</v>
      </c>
      <c r="D14" s="99">
        <v>1000</v>
      </c>
      <c r="E14" s="31"/>
      <c r="F14" s="31"/>
      <c r="G14" s="31"/>
    </row>
    <row r="15" spans="3:7" ht="18.75" x14ac:dyDescent="0.3">
      <c r="C15" s="25" t="s">
        <v>120</v>
      </c>
      <c r="D15" s="23">
        <f>SUM(D9:D14)</f>
        <v>31900</v>
      </c>
      <c r="E15" s="31"/>
      <c r="F15" s="31"/>
      <c r="G15" s="31"/>
    </row>
    <row r="16" spans="3:7" ht="18" x14ac:dyDescent="0.2">
      <c r="C16" s="31"/>
      <c r="D16" s="31"/>
      <c r="E16" s="31"/>
      <c r="F16" s="31"/>
      <c r="G16" s="31"/>
    </row>
    <row r="17" spans="3:7" ht="18.75" x14ac:dyDescent="0.3">
      <c r="C17" s="202" t="s">
        <v>121</v>
      </c>
      <c r="D17" s="203"/>
      <c r="E17" s="203"/>
      <c r="F17" s="203"/>
      <c r="G17" s="204"/>
    </row>
    <row r="18" spans="3:7" ht="37.5" x14ac:dyDescent="0.2">
      <c r="C18" s="21" t="s">
        <v>38</v>
      </c>
      <c r="D18" s="21" t="s">
        <v>100</v>
      </c>
      <c r="E18" s="21" t="s">
        <v>259</v>
      </c>
      <c r="F18" s="22" t="s">
        <v>91</v>
      </c>
      <c r="G18" s="21" t="s">
        <v>93</v>
      </c>
    </row>
    <row r="19" spans="3:7" ht="18.75" x14ac:dyDescent="0.3">
      <c r="C19" s="26" t="s">
        <v>122</v>
      </c>
      <c r="D19" s="46">
        <v>24</v>
      </c>
      <c r="E19" s="46">
        <v>25</v>
      </c>
      <c r="F19" s="26" t="s">
        <v>258</v>
      </c>
      <c r="G19" s="99">
        <f>E19*D19</f>
        <v>600</v>
      </c>
    </row>
    <row r="20" spans="3:7" ht="18.75" x14ac:dyDescent="0.3">
      <c r="C20" s="26" t="s">
        <v>260</v>
      </c>
      <c r="D20" s="46">
        <v>24</v>
      </c>
      <c r="E20" s="46">
        <v>25</v>
      </c>
      <c r="F20" s="26" t="s">
        <v>103</v>
      </c>
      <c r="G20" s="99">
        <f>E20*D20</f>
        <v>600</v>
      </c>
    </row>
    <row r="21" spans="3:7" ht="18.75" x14ac:dyDescent="0.3">
      <c r="C21" s="26" t="s">
        <v>307</v>
      </c>
      <c r="D21" s="46">
        <v>1</v>
      </c>
      <c r="E21" s="46">
        <v>600</v>
      </c>
      <c r="F21" s="26" t="s">
        <v>96</v>
      </c>
      <c r="G21" s="99">
        <f>E21*D21</f>
        <v>600</v>
      </c>
    </row>
    <row r="22" spans="3:7" ht="18.75" x14ac:dyDescent="0.3">
      <c r="C22" s="26" t="s">
        <v>123</v>
      </c>
      <c r="D22" s="46">
        <v>2</v>
      </c>
      <c r="E22" s="46">
        <v>350</v>
      </c>
      <c r="F22" s="26" t="s">
        <v>96</v>
      </c>
      <c r="G22" s="27">
        <f>E22*D22</f>
        <v>700</v>
      </c>
    </row>
    <row r="23" spans="3:7" ht="18.75" x14ac:dyDescent="0.3">
      <c r="C23" s="50" t="s">
        <v>94</v>
      </c>
      <c r="D23" s="52"/>
      <c r="E23" s="52"/>
      <c r="F23" s="24"/>
      <c r="G23" s="23">
        <f>SUM(G19:G22)</f>
        <v>2500</v>
      </c>
    </row>
    <row r="24" spans="3:7" ht="18.75" thickBot="1" x14ac:dyDescent="0.25">
      <c r="C24" s="31"/>
      <c r="D24" s="31"/>
      <c r="E24" s="31"/>
      <c r="F24" s="31"/>
      <c r="G24" s="31"/>
    </row>
    <row r="25" spans="3:7" ht="18.75" x14ac:dyDescent="0.2">
      <c r="C25" s="142" t="s">
        <v>94</v>
      </c>
      <c r="D25" s="143">
        <f>D15+G23</f>
        <v>34400</v>
      </c>
      <c r="E25" s="123"/>
    </row>
    <row r="26" spans="3:7" ht="16.5" customHeight="1" x14ac:dyDescent="0.2">
      <c r="C26" s="170" t="s">
        <v>293</v>
      </c>
      <c r="D26" s="171">
        <f>D25/11</f>
        <v>3127.27</v>
      </c>
    </row>
  </sheetData>
  <mergeCells count="1">
    <mergeCell ref="C17:G17"/>
  </mergeCells>
  <pageMargins left="0.7" right="0.7" top="0.75" bottom="0.75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4"/>
  <sheetViews>
    <sheetView zoomScaleNormal="100" workbookViewId="0">
      <selection activeCell="C15" sqref="C15"/>
    </sheetView>
  </sheetViews>
  <sheetFormatPr defaultRowHeight="12.75" x14ac:dyDescent="0.2"/>
  <cols>
    <col min="2" max="2" width="69.7109375" customWidth="1"/>
    <col min="3" max="3" width="19.5703125" customWidth="1"/>
  </cols>
  <sheetData>
    <row r="5" spans="2:4" ht="15.75" x14ac:dyDescent="0.2">
      <c r="C5" s="11" t="s">
        <v>10</v>
      </c>
      <c r="D5" s="14"/>
    </row>
    <row r="6" spans="2:4" ht="63" x14ac:dyDescent="0.2">
      <c r="B6" s="5"/>
      <c r="C6" s="180" t="s">
        <v>216</v>
      </c>
      <c r="D6" s="14"/>
    </row>
    <row r="8" spans="2:4" ht="18.75" x14ac:dyDescent="0.2">
      <c r="B8" s="8" t="s">
        <v>124</v>
      </c>
      <c r="C8" s="31"/>
      <c r="D8" s="14"/>
    </row>
    <row r="9" spans="2:4" ht="18" x14ac:dyDescent="0.2">
      <c r="B9" s="31"/>
      <c r="C9" s="31"/>
      <c r="D9" s="14"/>
    </row>
    <row r="10" spans="2:4" ht="18.75" x14ac:dyDescent="0.3">
      <c r="B10" s="26" t="s">
        <v>267</v>
      </c>
      <c r="C10" s="53">
        <v>630</v>
      </c>
      <c r="D10" s="14"/>
    </row>
    <row r="11" spans="2:4" ht="18.75" x14ac:dyDescent="0.3">
      <c r="B11" s="26" t="s">
        <v>125</v>
      </c>
      <c r="C11" s="27">
        <v>1.2</v>
      </c>
      <c r="D11" s="14"/>
    </row>
    <row r="12" spans="2:4" ht="18.75" x14ac:dyDescent="0.3">
      <c r="B12" s="26" t="s">
        <v>126</v>
      </c>
      <c r="C12" s="46">
        <v>3</v>
      </c>
      <c r="D12" s="14"/>
    </row>
    <row r="13" spans="2:4" ht="18.75" x14ac:dyDescent="0.3">
      <c r="B13" s="25" t="s">
        <v>127</v>
      </c>
      <c r="C13" s="23">
        <f>C10*C11*C12</f>
        <v>2268</v>
      </c>
      <c r="D13" s="14"/>
    </row>
    <row r="14" spans="2:4" ht="18.75" x14ac:dyDescent="0.2">
      <c r="B14" s="139" t="s">
        <v>291</v>
      </c>
      <c r="C14" s="169">
        <f>C13/11</f>
        <v>206.18</v>
      </c>
    </row>
  </sheetData>
  <pageMargins left="0.7" right="0.7" top="0.75" bottom="0.75" header="0.3" footer="0.3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14"/>
  <sheetViews>
    <sheetView zoomScaleNormal="100" workbookViewId="0">
      <selection activeCell="D15" sqref="D15"/>
    </sheetView>
  </sheetViews>
  <sheetFormatPr defaultRowHeight="12.75" x14ac:dyDescent="0.2"/>
  <cols>
    <col min="3" max="3" width="71.42578125" customWidth="1"/>
    <col min="4" max="4" width="22.42578125" customWidth="1"/>
  </cols>
  <sheetData>
    <row r="5" spans="3:6" ht="15.75" x14ac:dyDescent="0.2">
      <c r="D5" s="11" t="s">
        <v>11</v>
      </c>
      <c r="E5" s="14"/>
      <c r="F5" s="14"/>
    </row>
    <row r="6" spans="3:6" ht="31.5" x14ac:dyDescent="0.2">
      <c r="C6" s="3"/>
      <c r="D6" s="180" t="s">
        <v>216</v>
      </c>
      <c r="E6" s="14"/>
      <c r="F6" s="14"/>
    </row>
    <row r="8" spans="3:6" ht="18.75" x14ac:dyDescent="0.2">
      <c r="C8" s="8" t="s">
        <v>128</v>
      </c>
      <c r="D8" s="31"/>
    </row>
    <row r="9" spans="3:6" ht="18" x14ac:dyDescent="0.2">
      <c r="C9" s="31"/>
      <c r="D9" s="31"/>
    </row>
    <row r="10" spans="3:6" ht="18.75" x14ac:dyDescent="0.3">
      <c r="C10" s="26" t="s">
        <v>267</v>
      </c>
      <c r="D10" s="53">
        <v>630</v>
      </c>
    </row>
    <row r="11" spans="3:6" ht="18.75" x14ac:dyDescent="0.3">
      <c r="C11" s="26" t="s">
        <v>129</v>
      </c>
      <c r="D11" s="27">
        <v>1.4</v>
      </c>
    </row>
    <row r="12" spans="3:6" ht="18.75" x14ac:dyDescent="0.3">
      <c r="C12" s="26" t="s">
        <v>130</v>
      </c>
      <c r="D12" s="46">
        <v>3</v>
      </c>
    </row>
    <row r="13" spans="3:6" ht="18.75" x14ac:dyDescent="0.3">
      <c r="C13" s="25" t="s">
        <v>131</v>
      </c>
      <c r="D13" s="23">
        <f>D10*D11*D12</f>
        <v>2646</v>
      </c>
    </row>
    <row r="14" spans="3:6" ht="18.75" x14ac:dyDescent="0.2">
      <c r="C14" s="139" t="s">
        <v>292</v>
      </c>
      <c r="D14" s="169">
        <f>D13/11</f>
        <v>240.55</v>
      </c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6</vt:i4>
      </vt:variant>
    </vt:vector>
  </HeadingPairs>
  <TitlesOfParts>
    <vt:vector size="20" baseType="lpstr">
      <vt:lpstr>титул</vt:lpstr>
      <vt:lpstr>дод1</vt:lpstr>
      <vt:lpstr>дод2</vt:lpstr>
      <vt:lpstr>дод3</vt:lpstr>
      <vt:lpstr>дод4</vt:lpstr>
      <vt:lpstr>дод5</vt:lpstr>
      <vt:lpstr>дод6</vt:lpstr>
      <vt:lpstr>дод7</vt:lpstr>
      <vt:lpstr>дод8</vt:lpstr>
      <vt:lpstr>дод9</vt:lpstr>
      <vt:lpstr>дод10</vt:lpstr>
      <vt:lpstr>дод11</vt:lpstr>
      <vt:lpstr>дод12</vt:lpstr>
      <vt:lpstr>дод13</vt:lpstr>
      <vt:lpstr>дод12!Область_печати</vt:lpstr>
      <vt:lpstr>дод5!Область_печати</vt:lpstr>
      <vt:lpstr>дод6!Область_печати</vt:lpstr>
      <vt:lpstr>дод7!Область_печати</vt:lpstr>
      <vt:lpstr>дод8!Область_печати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Кошторис ОСББ-2019</dc:title>
  <dc:creator>Елена</dc:creator>
  <cp:lastModifiedBy>Пользователь Windows</cp:lastModifiedBy>
  <cp:lastPrinted>2020-02-14T20:35:25Z</cp:lastPrinted>
  <dcterms:created xsi:type="dcterms:W3CDTF">2019-11-18T20:15:16Z</dcterms:created>
  <dcterms:modified xsi:type="dcterms:W3CDTF">2020-02-14T20:46:31Z</dcterms:modified>
</cp:coreProperties>
</file>